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tabRatio="601" activeTab="0"/>
  </bookViews>
  <sheets>
    <sheet name="Summary" sheetId="1" r:id="rId1"/>
    <sheet name="Income Stmt" sheetId="2" r:id="rId2"/>
    <sheet name="Balance Sheet" sheetId="3" r:id="rId3"/>
    <sheet name="Cash Flow" sheetId="4" r:id="rId4"/>
    <sheet name="Equity" sheetId="5" r:id="rId5"/>
    <sheet name="Notes-Segmental" sheetId="6" r:id="rId6"/>
  </sheets>
  <definedNames>
    <definedName name="_xlnm.Print_Area" localSheetId="2">'Balance Sheet'!$A$1:$H$62</definedName>
    <definedName name="_xlnm.Print_Area" localSheetId="3">'Cash Flow'!$A$1:$E$78</definedName>
    <definedName name="_xlnm.Print_Area" localSheetId="4">'Equity'!$A$1:$M$36</definedName>
    <definedName name="_xlnm.Print_Area" localSheetId="1">'Income Stmt'!$A$1:$F$42</definedName>
    <definedName name="_xlnm.Print_Area" localSheetId="5">'Notes-Segmental'!$A$1:$I$64</definedName>
    <definedName name="_xlnm.Print_Area" localSheetId="0">'Summary'!$A$1:$G$42</definedName>
  </definedNames>
  <calcPr fullCalcOnLoad="1"/>
</workbook>
</file>

<file path=xl/sharedStrings.xml><?xml version="1.0" encoding="utf-8"?>
<sst xmlns="http://schemas.openxmlformats.org/spreadsheetml/2006/main" count="336" uniqueCount="239">
  <si>
    <t>AS AT END</t>
  </si>
  <si>
    <t>QUARTER</t>
  </si>
  <si>
    <t>RM'000</t>
  </si>
  <si>
    <t xml:space="preserve">   Short Term Borrowings</t>
  </si>
  <si>
    <t>Long Term Borrowings</t>
  </si>
  <si>
    <t>OF PRECEDING</t>
  </si>
  <si>
    <t>Revenue</t>
  </si>
  <si>
    <t>(RM)</t>
  </si>
  <si>
    <t>INDIVIDUAL QUARTER</t>
  </si>
  <si>
    <t>CUMULATIVE QUARTER</t>
  </si>
  <si>
    <t>Taxation</t>
  </si>
  <si>
    <t>CURRENT YEAR</t>
  </si>
  <si>
    <t>PRECEDING YEAR</t>
  </si>
  <si>
    <t>CORRESPONDING</t>
  </si>
  <si>
    <t>TO DATE</t>
  </si>
  <si>
    <t>PERIOD</t>
  </si>
  <si>
    <t>interest</t>
  </si>
  <si>
    <t>(sen)</t>
  </si>
  <si>
    <t>Dividend per share (sen)</t>
  </si>
  <si>
    <t>AS AT END OF CURRENT</t>
  </si>
  <si>
    <t>AS AT PRECEDING FINANCIAL</t>
  </si>
  <si>
    <t>YEAR END</t>
  </si>
  <si>
    <t>Net tangible assets per share</t>
  </si>
  <si>
    <t>Part A3 :- ADDITIONAL INFORMATION</t>
  </si>
  <si>
    <t>Gross Interest Income</t>
  </si>
  <si>
    <t>Gross Interest Expense</t>
  </si>
  <si>
    <t>OF CURRENT</t>
  </si>
  <si>
    <t>(Unaudited)</t>
  </si>
  <si>
    <t>AS AT</t>
  </si>
  <si>
    <t>FINANCIAL YEAR</t>
  </si>
  <si>
    <t>Property, Plant and Machinery</t>
  </si>
  <si>
    <t>Investment In Associated Companies/Joint Venture</t>
  </si>
  <si>
    <t>Other Investments</t>
  </si>
  <si>
    <t xml:space="preserve">   Inventories &amp; Work In Progress</t>
  </si>
  <si>
    <t xml:space="preserve">   Amount Due From Customers</t>
  </si>
  <si>
    <t xml:space="preserve">   Trade &amp; Other Receivables</t>
  </si>
  <si>
    <t xml:space="preserve">   Amount Due From Associated Companies</t>
  </si>
  <si>
    <t xml:space="preserve">   Amount Due From Joint Venture</t>
  </si>
  <si>
    <t xml:space="preserve">   Cash &amp; Cash Equivalent</t>
  </si>
  <si>
    <t xml:space="preserve">   Trade &amp; Other Payables</t>
  </si>
  <si>
    <t xml:space="preserve">   Amount Due To Associated Companies</t>
  </si>
  <si>
    <t xml:space="preserve">   Provision For Taxation</t>
  </si>
  <si>
    <t xml:space="preserve">   Amount Due To Customers</t>
  </si>
  <si>
    <t xml:space="preserve">   Proposed Dividends</t>
  </si>
  <si>
    <t>Minority Interest</t>
  </si>
  <si>
    <t>Deferred Taxation</t>
  </si>
  <si>
    <t>Net Tangible Assets Per Share (sen)</t>
  </si>
  <si>
    <t>Cost Of Sales</t>
  </si>
  <si>
    <t>Gross Profit</t>
  </si>
  <si>
    <t>Operating Expenses</t>
  </si>
  <si>
    <t>Finance Costs</t>
  </si>
  <si>
    <t>Investing Results</t>
  </si>
  <si>
    <t>(Bursa Securities Format)</t>
  </si>
  <si>
    <t>BRIGHT PACKAGING INDUSTRY BERHAD (161776 - W)</t>
  </si>
  <si>
    <t>(Audited)</t>
  </si>
  <si>
    <t>Cumulative</t>
  </si>
  <si>
    <t>Preceding</t>
  </si>
  <si>
    <t>Quarter</t>
  </si>
  <si>
    <t>Year</t>
  </si>
  <si>
    <t>Ended</t>
  </si>
  <si>
    <t>CASH FLOW FROM OPERATING ACTIVITIES</t>
  </si>
  <si>
    <t>Adjustment for non-cash flow:-</t>
  </si>
  <si>
    <t xml:space="preserve">   Amortisation of goodwill</t>
  </si>
  <si>
    <t xml:space="preserve">   Depreciation of property, plant and equipment</t>
  </si>
  <si>
    <t xml:space="preserve">   Provision for doubtful debts</t>
  </si>
  <si>
    <t xml:space="preserve">   Inventories written off</t>
  </si>
  <si>
    <t xml:space="preserve">   Other receivable written off</t>
  </si>
  <si>
    <t xml:space="preserve">   Unrealised ( gain ) / loss on foreign exchange</t>
  </si>
  <si>
    <t xml:space="preserve">   Provision for stock obsolescence</t>
  </si>
  <si>
    <t xml:space="preserve">   Provision for unrealised foreign exchange loss</t>
  </si>
  <si>
    <t xml:space="preserve">   Interest expense</t>
  </si>
  <si>
    <t>Operating profit before changes in working capital</t>
  </si>
  <si>
    <t xml:space="preserve">   Inventories</t>
  </si>
  <si>
    <t xml:space="preserve">   Debtors</t>
  </si>
  <si>
    <t xml:space="preserve">   Creditors</t>
  </si>
  <si>
    <t>Taxation paid</t>
  </si>
  <si>
    <t>CASH FLOW FROM INVESTING ACTIVITIES</t>
  </si>
  <si>
    <t>Acquisition of additional equity interest in subsidiary company</t>
  </si>
  <si>
    <t>Purchase of property, plant and equipment</t>
  </si>
  <si>
    <t>Proceeds from disposal of property, plant and machinery</t>
  </si>
  <si>
    <t>Proceeds from subscription of additional shares</t>
  </si>
  <si>
    <t>Net cash generated from investing activities</t>
  </si>
  <si>
    <t>CASH FLOW FROM FINANCING ACTIVITIES</t>
  </si>
  <si>
    <t>Proceeds from issue of shares</t>
  </si>
  <si>
    <t>Repayment of term loans</t>
  </si>
  <si>
    <t>Proceeds from collaterising machinery under a lease agreement</t>
  </si>
  <si>
    <t>Payments to hire purchase creditors</t>
  </si>
  <si>
    <t>Interest paid</t>
  </si>
  <si>
    <t>CASH AND CASH EQUIVALENTS AT BEGINNING OF YEAR</t>
  </si>
  <si>
    <t>CASH AND CASH EQUIVALENTS AT END OF YEAR</t>
  </si>
  <si>
    <t>CASH AND CASH EQUIVALENTS COMPRISE:</t>
  </si>
  <si>
    <t>Cash and bank balances</t>
  </si>
  <si>
    <t>Bank overdrafts</t>
  </si>
  <si>
    <t>Share</t>
  </si>
  <si>
    <t xml:space="preserve">Share </t>
  </si>
  <si>
    <t>Revaluation</t>
  </si>
  <si>
    <t>capital</t>
  </si>
  <si>
    <t>premium</t>
  </si>
  <si>
    <t>Reserve</t>
  </si>
  <si>
    <t>Total</t>
  </si>
  <si>
    <t>GROUP</t>
  </si>
  <si>
    <t xml:space="preserve">Profit / (loss) </t>
  </si>
  <si>
    <t>ESOS</t>
  </si>
  <si>
    <t>Dividend</t>
  </si>
  <si>
    <t>Segmental Reporting</t>
  </si>
  <si>
    <t>[A]</t>
  </si>
  <si>
    <t>INFORMATION ABOUT BUSINESS SEGMENTS</t>
  </si>
  <si>
    <t>BPI</t>
  </si>
  <si>
    <t>Photon</t>
  </si>
  <si>
    <t>MPP</t>
  </si>
  <si>
    <t>ACORN/MP</t>
  </si>
  <si>
    <t>Elimination</t>
  </si>
  <si>
    <t>Consolidated</t>
  </si>
  <si>
    <t>Paper Lamination</t>
  </si>
  <si>
    <t>Optic Fibre</t>
  </si>
  <si>
    <t>Printing</t>
  </si>
  <si>
    <t>Others</t>
  </si>
  <si>
    <t>REVENUE</t>
  </si>
  <si>
    <t>External Sales</t>
  </si>
  <si>
    <t>RESULT</t>
  </si>
  <si>
    <t>Operating Result</t>
  </si>
  <si>
    <t>Interest Expense</t>
  </si>
  <si>
    <t>Interest Income</t>
  </si>
  <si>
    <t>ProfitBeforeTax/MI</t>
  </si>
  <si>
    <t>Tax</t>
  </si>
  <si>
    <t>ProfitAfterTax/MI</t>
  </si>
  <si>
    <t>OTHER</t>
  </si>
  <si>
    <t>INFORMATIONS</t>
  </si>
  <si>
    <t>Segment Assets</t>
  </si>
  <si>
    <t>Segment Laibilities</t>
  </si>
  <si>
    <t>Consolidated Assets /</t>
  </si>
  <si>
    <t>(Liabilities)</t>
  </si>
  <si>
    <t>Capital Expenditure</t>
  </si>
  <si>
    <t>Depreciation</t>
  </si>
  <si>
    <t>Non Cash Expenses</t>
  </si>
  <si>
    <t>Other Than Depreciation</t>
  </si>
  <si>
    <t>[B]</t>
  </si>
  <si>
    <t>INFORMATION ABOUT GEOGRAPHICAL SEGMENTS</t>
  </si>
  <si>
    <t>PHOTON</t>
  </si>
  <si>
    <t>Malaysia</t>
  </si>
  <si>
    <t>Thailand</t>
  </si>
  <si>
    <t>Vietnam</t>
  </si>
  <si>
    <t>United Arab Emirate</t>
  </si>
  <si>
    <t>Australia</t>
  </si>
  <si>
    <t>China</t>
  </si>
  <si>
    <t>Singapore</t>
  </si>
  <si>
    <t>Philippines</t>
  </si>
  <si>
    <t>Indonesia</t>
  </si>
  <si>
    <t>Korea</t>
  </si>
  <si>
    <t>At 1 September 2005</t>
  </si>
  <si>
    <t>FY'06</t>
  </si>
  <si>
    <t>Deferred Tax Assets</t>
  </si>
  <si>
    <t>Pakistan</t>
  </si>
  <si>
    <t>Japan</t>
  </si>
  <si>
    <t>UNAUDITED CONDENSED CONSOLIDATED INCOME STATEMENTS</t>
  </si>
  <si>
    <t>UNAUDITED CONDENSED CONSOLIDATED CASH FLOW STATEMENT</t>
  </si>
  <si>
    <t>UNAUDITED CONDENSED CONSOLIDATED STATEMENT OF CHANGES IN EQUITY</t>
  </si>
  <si>
    <t>Part A2 :- SUMMARY OF KEY FINANCIAL INFORMATION - UNAUDITED</t>
  </si>
  <si>
    <t xml:space="preserve"> </t>
  </si>
  <si>
    <t xml:space="preserve">   Inventories written down</t>
  </si>
  <si>
    <t xml:space="preserve">   Bad debts written off</t>
  </si>
  <si>
    <t xml:space="preserve">   Interest Income</t>
  </si>
  <si>
    <t>Interest received</t>
  </si>
  <si>
    <t>Accumulated</t>
  </si>
  <si>
    <t>Losses</t>
  </si>
  <si>
    <t>Inter Segment Sales</t>
  </si>
  <si>
    <t xml:space="preserve">   Fixed Assets written off</t>
  </si>
  <si>
    <t>Summary of Key Financial Information for the financial period ended 30 / 11 /2006</t>
  </si>
  <si>
    <t>30/11/06</t>
  </si>
  <si>
    <t>30/11/05</t>
  </si>
  <si>
    <t>BURSA SECURITIES QUARTERLY REPORT - FIRST QUARTER</t>
  </si>
  <si>
    <t>BURSA SECURITIES QUARTERLY REPORT  -  FIRST QUARTER</t>
  </si>
  <si>
    <t>FOR THE QUARTER ENDED 30 NOVEMBER 2006</t>
  </si>
  <si>
    <t>30/11/2006</t>
  </si>
  <si>
    <t>30/11/2005</t>
  </si>
  <si>
    <t>UNAUDITED CONSOLIDATED BALANCE SHEET AS AT 30 NOVEMBER 2006</t>
  </si>
  <si>
    <t>ENDED 30/11/2005</t>
  </si>
  <si>
    <t>FOR THE CUMULATIVE QUARTER ENDED 30 NOVEMBER 2006</t>
  </si>
  <si>
    <t>STATEMENT OF CHANGES IN EQUITY FOR THE FIRST QUARTER ENDED 30 NOVEMBER 2006</t>
  </si>
  <si>
    <t>At 30 November 2006</t>
  </si>
  <si>
    <t>At 30 November 2005</t>
  </si>
  <si>
    <t>At 1 September 2006</t>
  </si>
  <si>
    <t>FIRST QUARTER (RM Million)</t>
  </si>
  <si>
    <t>Consolidation</t>
  </si>
  <si>
    <t>FY '06</t>
  </si>
  <si>
    <t>Other Income</t>
  </si>
  <si>
    <t>Attributed to:</t>
  </si>
  <si>
    <t>Equity holders of the Company</t>
  </si>
  <si>
    <t>Earnings per share attributed to equity holders of the</t>
  </si>
  <si>
    <t>Company (sen):</t>
  </si>
  <si>
    <t xml:space="preserve">   Assets held for disposal</t>
  </si>
  <si>
    <t>Minority</t>
  </si>
  <si>
    <t>Interest</t>
  </si>
  <si>
    <t>Non-Distributable</t>
  </si>
  <si>
    <t>Attributable to Equity Holders of the Company</t>
  </si>
  <si>
    <t xml:space="preserve">   Loss on disposal of investment</t>
  </si>
  <si>
    <t>Proceeds from disposal of other investment</t>
  </si>
  <si>
    <t>( RM'000 )</t>
  </si>
  <si>
    <t>ASSETS</t>
  </si>
  <si>
    <t>Non-current assets</t>
  </si>
  <si>
    <t>Current assets</t>
  </si>
  <si>
    <t>TOTAL ASSETS</t>
  </si>
  <si>
    <t>EQUITY AND LIABILITIES</t>
  </si>
  <si>
    <t>Equity attributable to equity holders of  the Company</t>
  </si>
  <si>
    <t>Share premium</t>
  </si>
  <si>
    <t>Share capital</t>
  </si>
  <si>
    <t>Revaluation surplus</t>
  </si>
  <si>
    <t>Minority interests</t>
  </si>
  <si>
    <t>Total equity</t>
  </si>
  <si>
    <t>Non-current liabilities</t>
  </si>
  <si>
    <t>Current liabilities</t>
  </si>
  <si>
    <t>Total liabilities</t>
  </si>
  <si>
    <t>TOTAL EQUITY AND LIABILITIES</t>
  </si>
  <si>
    <t>Net cash generated from operations</t>
  </si>
  <si>
    <t>Net cash generated from operationg activities</t>
  </si>
  <si>
    <t>NET INCREASE IN CASH AND CASH EQUIVALENTS</t>
  </si>
  <si>
    <t xml:space="preserve">   Gain on disposal of property, plant and machinery</t>
  </si>
  <si>
    <t>Loss before tax</t>
  </si>
  <si>
    <t>Loss after tax and minority</t>
  </si>
  <si>
    <t>Loss for the period</t>
  </si>
  <si>
    <t>Basic loss per share</t>
  </si>
  <si>
    <t>(Loss)/Profit from operations</t>
  </si>
  <si>
    <t>(Loss)/Profit From Operations</t>
  </si>
  <si>
    <t>Loss Before Tax</t>
  </si>
  <si>
    <t>Loss After Tax</t>
  </si>
  <si>
    <t>Accumulated loss</t>
  </si>
  <si>
    <t>The condensed consolidated income statements should be read in conjunction with the audited finanical statements for the year ended 31 August 2006</t>
  </si>
  <si>
    <t>and the accompanying explanatory notes attached to the interim financial statements</t>
  </si>
  <si>
    <t>year ended 31 August 2006 and the accompanying explanatory notes attached to the interim financial statements</t>
  </si>
  <si>
    <t>Loss before taxation</t>
  </si>
  <si>
    <t>Drawdown bank borrowings</t>
  </si>
  <si>
    <t>Net cash generated from financing activities</t>
  </si>
  <si>
    <t>accompanying explanatory notes attached to the interim financial statements</t>
  </si>
  <si>
    <t>ACORN</t>
  </si>
  <si>
    <t>The condensed consolidated balance sheet should be read in conjunction with the audited financial statements for the</t>
  </si>
  <si>
    <t>The condensed consolidated cash flow statement should be read in conjunction with the audited financial statements for the</t>
  </si>
  <si>
    <t>The condensed consolidated statement of changes in equity should be read in conjunction with the audited financial statements for the year ended 31 August 2006 and the</t>
  </si>
  <si>
    <t>Basic, for the loss for the period</t>
  </si>
  <si>
    <t>Diluted, for the loss for the period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</si>
</sst>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_);\(0.00\)"/>
    <numFmt numFmtId="176" formatCode="0.0_);\(0.0\)"/>
    <numFmt numFmtId="177" formatCode="0_);\(0\)"/>
    <numFmt numFmtId="178" formatCode="&quot;$&quot;#,##0.00"/>
    <numFmt numFmtId="179" formatCode="0.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_(* #,##0.000_);_(* \(#,##0.000\);_(* &quot;-&quot;??_);_(@_)"/>
  </numFmts>
  <fonts count="11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57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177" fontId="0" fillId="0" borderId="4" xfId="0" applyNumberFormat="1" applyFont="1" applyBorder="1" applyAlignment="1">
      <alignment horizontal="right"/>
    </xf>
    <xf numFmtId="173" fontId="0" fillId="0" borderId="4" xfId="15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0" xfId="0" applyFont="1" applyAlignment="1">
      <alignment/>
    </xf>
    <xf numFmtId="0" fontId="0" fillId="0" borderId="9" xfId="0" applyFont="1" applyBorder="1" applyAlignment="1">
      <alignment/>
    </xf>
    <xf numFmtId="0" fontId="5" fillId="0" borderId="0" xfId="0" applyFont="1" applyAlignment="1">
      <alignment/>
    </xf>
    <xf numFmtId="43" fontId="0" fillId="0" borderId="0" xfId="15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73" fontId="0" fillId="0" borderId="3" xfId="15" applyNumberFormat="1" applyFont="1" applyBorder="1" applyAlignment="1">
      <alignment/>
    </xf>
    <xf numFmtId="173" fontId="0" fillId="0" borderId="4" xfId="15" applyNumberFormat="1" applyFont="1" applyBorder="1" applyAlignment="1">
      <alignment horizontal="right"/>
    </xf>
    <xf numFmtId="173" fontId="0" fillId="0" borderId="3" xfId="15" applyNumberFormat="1" applyFont="1" applyBorder="1" applyAlignment="1" quotePrefix="1">
      <alignment horizontal="right"/>
    </xf>
    <xf numFmtId="173" fontId="0" fillId="0" borderId="4" xfId="0" applyNumberFormat="1" applyFont="1" applyBorder="1" applyAlignment="1" quotePrefix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3" fontId="0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 horizontal="center"/>
    </xf>
    <xf numFmtId="173" fontId="0" fillId="0" borderId="0" xfId="15" applyNumberFormat="1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8" xfId="0" applyFont="1" applyBorder="1" applyAlignment="1">
      <alignment horizontal="center"/>
    </xf>
    <xf numFmtId="173" fontId="0" fillId="0" borderId="0" xfId="15" applyNumberFormat="1" applyFont="1" applyBorder="1" applyAlignment="1" quotePrefix="1">
      <alignment horizontal="right"/>
    </xf>
    <xf numFmtId="172" fontId="0" fillId="0" borderId="4" xfId="0" applyNumberFormat="1" applyFont="1" applyBorder="1" applyAlignment="1" quotePrefix="1">
      <alignment horizontal="right"/>
    </xf>
    <xf numFmtId="43" fontId="0" fillId="0" borderId="0" xfId="15" applyFont="1" applyFill="1" applyBorder="1" applyAlignment="1" quotePrefix="1">
      <alignment horizontal="right"/>
    </xf>
    <xf numFmtId="172" fontId="0" fillId="0" borderId="0" xfId="15" applyNumberFormat="1" applyFont="1" applyBorder="1" applyAlignment="1" quotePrefix="1">
      <alignment horizontal="right"/>
    </xf>
    <xf numFmtId="43" fontId="0" fillId="0" borderId="4" xfId="15" applyFont="1" applyBorder="1" applyAlignment="1" quotePrefix="1">
      <alignment horizontal="right"/>
    </xf>
    <xf numFmtId="173" fontId="0" fillId="0" borderId="2" xfId="0" applyNumberFormat="1" applyFont="1" applyFill="1" applyBorder="1" applyAlignment="1" quotePrefix="1">
      <alignment horizontal="right"/>
    </xf>
    <xf numFmtId="173" fontId="0" fillId="0" borderId="2" xfId="0" applyNumberFormat="1" applyFont="1" applyBorder="1" applyAlignment="1" quotePrefix="1">
      <alignment horizontal="right"/>
    </xf>
    <xf numFmtId="173" fontId="0" fillId="0" borderId="3" xfId="0" applyNumberFormat="1" applyFont="1" applyBorder="1" applyAlignment="1" quotePrefix="1">
      <alignment horizontal="right"/>
    </xf>
    <xf numFmtId="173" fontId="0" fillId="0" borderId="12" xfId="0" applyNumberFormat="1" applyFont="1" applyBorder="1" applyAlignment="1" quotePrefix="1">
      <alignment horizontal="right"/>
    </xf>
    <xf numFmtId="173" fontId="0" fillId="0" borderId="8" xfId="0" applyNumberFormat="1" applyFont="1" applyBorder="1" applyAlignment="1" quotePrefix="1">
      <alignment horizontal="right"/>
    </xf>
    <xf numFmtId="177" fontId="0" fillId="0" borderId="3" xfId="0" applyNumberFormat="1" applyFont="1" applyBorder="1" applyAlignment="1">
      <alignment horizontal="right"/>
    </xf>
    <xf numFmtId="173" fontId="0" fillId="0" borderId="8" xfId="0" applyNumberFormat="1" applyFont="1" applyFill="1" applyBorder="1" applyAlignment="1" quotePrefix="1">
      <alignment horizontal="right"/>
    </xf>
    <xf numFmtId="173" fontId="0" fillId="0" borderId="11" xfId="0" applyNumberFormat="1" applyFont="1" applyBorder="1" applyAlignment="1" quotePrefix="1">
      <alignment horizontal="right"/>
    </xf>
    <xf numFmtId="173" fontId="0" fillId="0" borderId="11" xfId="0" applyNumberFormat="1" applyFont="1" applyFill="1" applyBorder="1" applyAlignment="1" quotePrefix="1">
      <alignment horizontal="right"/>
    </xf>
    <xf numFmtId="43" fontId="0" fillId="0" borderId="0" xfId="0" applyNumberFormat="1" applyFont="1" applyBorder="1" applyAlignment="1">
      <alignment/>
    </xf>
    <xf numFmtId="173" fontId="0" fillId="0" borderId="4" xfId="15" applyNumberFormat="1" applyFont="1" applyBorder="1" applyAlignment="1" quotePrefix="1">
      <alignment horizontal="right"/>
    </xf>
    <xf numFmtId="43" fontId="0" fillId="0" borderId="3" xfId="0" applyNumberFormat="1" applyFont="1" applyBorder="1" applyAlignment="1">
      <alignment horizontal="right"/>
    </xf>
    <xf numFmtId="43" fontId="0" fillId="0" borderId="4" xfId="0" applyNumberFormat="1" applyFont="1" applyBorder="1" applyAlignment="1">
      <alignment horizontal="right"/>
    </xf>
    <xf numFmtId="43" fontId="0" fillId="0" borderId="3" xfId="0" applyNumberFormat="1" applyFont="1" applyBorder="1" applyAlignment="1" quotePrefix="1">
      <alignment horizontal="right"/>
    </xf>
    <xf numFmtId="173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right"/>
    </xf>
    <xf numFmtId="173" fontId="0" fillId="0" borderId="7" xfId="15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77" fontId="0" fillId="0" borderId="0" xfId="0" applyNumberFormat="1" applyFont="1" applyBorder="1" applyAlignment="1">
      <alignment/>
    </xf>
    <xf numFmtId="177" fontId="0" fillId="0" borderId="3" xfId="0" applyNumberFormat="1" applyFont="1" applyBorder="1" applyAlignment="1">
      <alignment/>
    </xf>
    <xf numFmtId="173" fontId="0" fillId="0" borderId="3" xfId="15" applyNumberFormat="1" applyFont="1" applyBorder="1" applyAlignment="1">
      <alignment horizontal="right"/>
    </xf>
    <xf numFmtId="173" fontId="0" fillId="0" borderId="8" xfId="15" applyNumberFormat="1" applyFont="1" applyBorder="1" applyAlignment="1" quotePrefix="1">
      <alignment horizontal="right"/>
    </xf>
    <xf numFmtId="177" fontId="0" fillId="0" borderId="3" xfId="15" applyNumberFormat="1" applyFont="1" applyBorder="1" applyAlignment="1">
      <alignment/>
    </xf>
    <xf numFmtId="0" fontId="2" fillId="0" borderId="0" xfId="0" applyFont="1" applyAlignment="1">
      <alignment/>
    </xf>
    <xf numFmtId="173" fontId="0" fillId="0" borderId="0" xfId="15" applyNumberFormat="1" applyFont="1" applyFill="1" applyAlignment="1">
      <alignment/>
    </xf>
    <xf numFmtId="173" fontId="0" fillId="0" borderId="0" xfId="15" applyNumberFormat="1" applyFont="1" applyAlignment="1">
      <alignment/>
    </xf>
    <xf numFmtId="173" fontId="6" fillId="0" borderId="0" xfId="15" applyNumberFormat="1" applyFont="1" applyFill="1" applyAlignment="1">
      <alignment horizontal="center"/>
    </xf>
    <xf numFmtId="173" fontId="6" fillId="0" borderId="0" xfId="15" applyNumberFormat="1" applyFont="1" applyAlignment="1">
      <alignment horizontal="center"/>
    </xf>
    <xf numFmtId="0" fontId="0" fillId="0" borderId="0" xfId="0" applyFont="1" applyFill="1" applyAlignment="1">
      <alignment/>
    </xf>
    <xf numFmtId="43" fontId="0" fillId="0" borderId="0" xfId="15" applyNumberFormat="1" applyFont="1" applyFill="1" applyAlignment="1">
      <alignment/>
    </xf>
    <xf numFmtId="173" fontId="0" fillId="0" borderId="0" xfId="15" applyNumberFormat="1" applyFont="1" applyFill="1" applyAlignment="1">
      <alignment horizontal="right"/>
    </xf>
    <xf numFmtId="173" fontId="0" fillId="0" borderId="7" xfId="15" applyNumberFormat="1" applyFont="1" applyFill="1" applyBorder="1" applyAlignment="1">
      <alignment/>
    </xf>
    <xf numFmtId="173" fontId="0" fillId="0" borderId="7" xfId="15" applyNumberFormat="1" applyFont="1" applyFill="1" applyBorder="1" applyAlignment="1">
      <alignment horizontal="right"/>
    </xf>
    <xf numFmtId="173" fontId="0" fillId="0" borderId="7" xfId="15" applyNumberFormat="1" applyFont="1" applyFill="1" applyBorder="1" applyAlignment="1">
      <alignment horizontal="center"/>
    </xf>
    <xf numFmtId="173" fontId="0" fillId="0" borderId="13" xfId="15" applyNumberFormat="1" applyFont="1" applyFill="1" applyBorder="1" applyAlignment="1">
      <alignment/>
    </xf>
    <xf numFmtId="173" fontId="0" fillId="0" borderId="14" xfId="15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10" xfId="0" applyFont="1" applyBorder="1" applyAlignment="1">
      <alignment/>
    </xf>
    <xf numFmtId="43" fontId="0" fillId="0" borderId="5" xfId="15" applyFont="1" applyBorder="1" applyAlignment="1">
      <alignment/>
    </xf>
    <xf numFmtId="175" fontId="0" fillId="0" borderId="5" xfId="0" applyNumberFormat="1" applyFont="1" applyBorder="1" applyAlignment="1">
      <alignment/>
    </xf>
    <xf numFmtId="39" fontId="0" fillId="0" borderId="5" xfId="15" applyNumberFormat="1" applyFont="1" applyBorder="1" applyAlignment="1">
      <alignment/>
    </xf>
    <xf numFmtId="0" fontId="6" fillId="0" borderId="4" xfId="0" applyFont="1" applyBorder="1" applyAlignment="1">
      <alignment/>
    </xf>
    <xf numFmtId="43" fontId="0" fillId="0" borderId="4" xfId="15" applyFont="1" applyBorder="1" applyAlignment="1">
      <alignment/>
    </xf>
    <xf numFmtId="0" fontId="6" fillId="0" borderId="5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3" fontId="0" fillId="0" borderId="6" xfId="15" applyFont="1" applyBorder="1" applyAlignment="1">
      <alignment/>
    </xf>
    <xf numFmtId="43" fontId="0" fillId="0" borderId="4" xfId="15" applyFont="1" applyFill="1" applyBorder="1" applyAlignment="1" quotePrefix="1">
      <alignment horizontal="right"/>
    </xf>
    <xf numFmtId="43" fontId="0" fillId="0" borderId="11" xfId="15" applyFont="1" applyBorder="1" applyAlignment="1">
      <alignment/>
    </xf>
    <xf numFmtId="43" fontId="0" fillId="0" borderId="0" xfId="15" applyFont="1" applyFill="1" applyBorder="1" applyAlignment="1">
      <alignment/>
    </xf>
    <xf numFmtId="43" fontId="0" fillId="0" borderId="3" xfId="15" applyFont="1" applyBorder="1" applyAlignment="1">
      <alignment/>
    </xf>
    <xf numFmtId="43" fontId="0" fillId="0" borderId="8" xfId="15" applyFont="1" applyBorder="1" applyAlignment="1">
      <alignment/>
    </xf>
    <xf numFmtId="43" fontId="0" fillId="0" borderId="0" xfId="15" applyFont="1" applyBorder="1" applyAlignment="1">
      <alignment horizontal="right"/>
    </xf>
    <xf numFmtId="43" fontId="0" fillId="0" borderId="0" xfId="15" applyFont="1" applyAlignment="1">
      <alignment horizontal="right"/>
    </xf>
    <xf numFmtId="43" fontId="0" fillId="0" borderId="0" xfId="15" applyFont="1" applyAlignment="1">
      <alignment/>
    </xf>
    <xf numFmtId="0" fontId="9" fillId="0" borderId="16" xfId="0" applyFont="1" applyBorder="1" applyAlignment="1">
      <alignment horizontal="center"/>
    </xf>
    <xf numFmtId="43" fontId="0" fillId="0" borderId="5" xfId="15" applyFont="1" applyBorder="1" applyAlignment="1">
      <alignment horizontal="right"/>
    </xf>
    <xf numFmtId="43" fontId="0" fillId="0" borderId="10" xfId="15" applyFont="1" applyBorder="1" applyAlignment="1">
      <alignment/>
    </xf>
    <xf numFmtId="43" fontId="0" fillId="0" borderId="9" xfId="15" applyFont="1" applyBorder="1" applyAlignment="1">
      <alignment/>
    </xf>
    <xf numFmtId="43" fontId="0" fillId="0" borderId="4" xfId="15" applyFont="1" applyBorder="1" applyAlignment="1">
      <alignment horizontal="right"/>
    </xf>
    <xf numFmtId="43" fontId="0" fillId="0" borderId="7" xfId="15" applyFont="1" applyBorder="1" applyAlignment="1">
      <alignment/>
    </xf>
    <xf numFmtId="43" fontId="0" fillId="0" borderId="8" xfId="15" applyFont="1" applyBorder="1" applyAlignment="1">
      <alignment horizontal="right"/>
    </xf>
    <xf numFmtId="43" fontId="0" fillId="0" borderId="11" xfId="15" applyFont="1" applyBorder="1" applyAlignment="1">
      <alignment horizontal="right"/>
    </xf>
    <xf numFmtId="173" fontId="0" fillId="0" borderId="17" xfId="0" applyNumberFormat="1" applyFont="1" applyBorder="1" applyAlignment="1" quotePrefix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73" fontId="6" fillId="0" borderId="0" xfId="15" applyNumberFormat="1" applyFont="1" applyFill="1" applyBorder="1" applyAlignment="1">
      <alignment horizontal="center"/>
    </xf>
    <xf numFmtId="173" fontId="6" fillId="0" borderId="0" xfId="15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73" fontId="10" fillId="0" borderId="0" xfId="15" applyNumberFormat="1" applyFont="1" applyBorder="1" applyAlignment="1">
      <alignment/>
    </xf>
    <xf numFmtId="173" fontId="0" fillId="0" borderId="16" xfId="0" applyNumberFormat="1" applyFont="1" applyBorder="1" applyAlignment="1" quotePrefix="1">
      <alignment horizontal="right"/>
    </xf>
    <xf numFmtId="173" fontId="0" fillId="0" borderId="18" xfId="0" applyNumberFormat="1" applyFont="1" applyBorder="1" applyAlignment="1" quotePrefix="1">
      <alignment horizontal="right"/>
    </xf>
    <xf numFmtId="185" fontId="0" fillId="0" borderId="0" xfId="15" applyNumberFormat="1" applyFont="1" applyBorder="1" applyAlignment="1">
      <alignment horizontal="right"/>
    </xf>
    <xf numFmtId="173" fontId="0" fillId="0" borderId="13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3" fontId="0" fillId="0" borderId="19" xfId="15" applyNumberFormat="1" applyFont="1" applyBorder="1" applyAlignment="1">
      <alignment/>
    </xf>
    <xf numFmtId="173" fontId="0" fillId="0" borderId="20" xfId="15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173" fontId="0" fillId="0" borderId="3" xfId="15" applyNumberFormat="1" applyFont="1" applyFill="1" applyBorder="1" applyAlignment="1">
      <alignment/>
    </xf>
    <xf numFmtId="173" fontId="0" fillId="0" borderId="8" xfId="15" applyNumberFormat="1" applyFont="1" applyFill="1" applyBorder="1" applyAlignment="1" quotePrefix="1">
      <alignment horizontal="right"/>
    </xf>
    <xf numFmtId="177" fontId="0" fillId="0" borderId="3" xfId="15" applyNumberFormat="1" applyFont="1" applyFill="1" applyBorder="1" applyAlignment="1">
      <alignment/>
    </xf>
    <xf numFmtId="173" fontId="0" fillId="0" borderId="3" xfId="15" applyNumberFormat="1" applyFont="1" applyFill="1" applyBorder="1" applyAlignment="1" quotePrefix="1">
      <alignment horizontal="right"/>
    </xf>
    <xf numFmtId="43" fontId="0" fillId="0" borderId="8" xfId="15" applyFont="1" applyFill="1" applyBorder="1" applyAlignment="1">
      <alignment/>
    </xf>
    <xf numFmtId="173" fontId="0" fillId="0" borderId="8" xfId="15" applyNumberFormat="1" applyFont="1" applyFill="1" applyBorder="1" applyAlignment="1">
      <alignment/>
    </xf>
    <xf numFmtId="173" fontId="0" fillId="0" borderId="18" xfId="0" applyNumberFormat="1" applyFont="1" applyFill="1" applyBorder="1" applyAlignment="1" quotePrefix="1">
      <alignment horizontal="right"/>
    </xf>
    <xf numFmtId="173" fontId="0" fillId="0" borderId="3" xfId="0" applyNumberFormat="1" applyFont="1" applyFill="1" applyBorder="1" applyAlignment="1" quotePrefix="1">
      <alignment horizontal="right"/>
    </xf>
    <xf numFmtId="173" fontId="0" fillId="0" borderId="12" xfId="0" applyNumberFormat="1" applyFont="1" applyFill="1" applyBorder="1" applyAlignment="1" quotePrefix="1">
      <alignment horizontal="right"/>
    </xf>
    <xf numFmtId="0" fontId="0" fillId="0" borderId="3" xfId="0" applyFont="1" applyFill="1" applyBorder="1" applyAlignment="1">
      <alignment/>
    </xf>
    <xf numFmtId="43" fontId="0" fillId="0" borderId="3" xfId="0" applyNumberFormat="1" applyFont="1" applyFill="1" applyBorder="1" applyAlignment="1" quotePrefix="1">
      <alignment horizontal="right"/>
    </xf>
    <xf numFmtId="0" fontId="0" fillId="0" borderId="8" xfId="0" applyFont="1" applyFill="1" applyBorder="1" applyAlignment="1">
      <alignment/>
    </xf>
    <xf numFmtId="173" fontId="10" fillId="0" borderId="0" xfId="15" applyNumberFormat="1" applyFont="1" applyFill="1" applyAlignment="1">
      <alignment/>
    </xf>
    <xf numFmtId="173" fontId="10" fillId="0" borderId="0" xfId="0" applyNumberFormat="1" applyFont="1" applyAlignment="1">
      <alignment/>
    </xf>
    <xf numFmtId="0" fontId="5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173" fontId="0" fillId="0" borderId="1" xfId="15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3" fontId="0" fillId="0" borderId="25" xfId="15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3" fontId="0" fillId="0" borderId="10" xfId="15" applyFont="1" applyBorder="1" applyAlignment="1">
      <alignment horizontal="center" vertical="center"/>
    </xf>
    <xf numFmtId="43" fontId="0" fillId="0" borderId="11" xfId="15" applyFont="1" applyBorder="1" applyAlignment="1">
      <alignment horizontal="center" vertical="center"/>
    </xf>
    <xf numFmtId="43" fontId="0" fillId="0" borderId="9" xfId="15" applyFont="1" applyBorder="1" applyAlignment="1">
      <alignment horizontal="center" vertical="center"/>
    </xf>
    <xf numFmtId="43" fontId="0" fillId="0" borderId="6" xfId="15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9</xdr:row>
      <xdr:rowOff>76200</xdr:rowOff>
    </xdr:from>
    <xdr:to>
      <xdr:col>3</xdr:col>
      <xdr:colOff>76200</xdr:colOff>
      <xdr:row>9</xdr:row>
      <xdr:rowOff>76200</xdr:rowOff>
    </xdr:to>
    <xdr:sp>
      <xdr:nvSpPr>
        <xdr:cNvPr id="1" name="Line 12"/>
        <xdr:cNvSpPr>
          <a:spLocks/>
        </xdr:cNvSpPr>
      </xdr:nvSpPr>
      <xdr:spPr>
        <a:xfrm flipH="1">
          <a:off x="2095500" y="175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9</xdr:row>
      <xdr:rowOff>76200</xdr:rowOff>
    </xdr:from>
    <xdr:to>
      <xdr:col>6</xdr:col>
      <xdr:colOff>866775</xdr:colOff>
      <xdr:row>9</xdr:row>
      <xdr:rowOff>76200</xdr:rowOff>
    </xdr:to>
    <xdr:sp>
      <xdr:nvSpPr>
        <xdr:cNvPr id="2" name="Line 13"/>
        <xdr:cNvSpPr>
          <a:spLocks/>
        </xdr:cNvSpPr>
      </xdr:nvSpPr>
      <xdr:spPr>
        <a:xfrm>
          <a:off x="4000500" y="17526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7</xdr:row>
      <xdr:rowOff>104775</xdr:rowOff>
    </xdr:from>
    <xdr:to>
      <xdr:col>2</xdr:col>
      <xdr:colOff>838200</xdr:colOff>
      <xdr:row>7</xdr:row>
      <xdr:rowOff>104775</xdr:rowOff>
    </xdr:to>
    <xdr:sp>
      <xdr:nvSpPr>
        <xdr:cNvPr id="3" name="Line 14"/>
        <xdr:cNvSpPr>
          <a:spLocks/>
        </xdr:cNvSpPr>
      </xdr:nvSpPr>
      <xdr:spPr>
        <a:xfrm flipH="1">
          <a:off x="1933575" y="14192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7</xdr:row>
      <xdr:rowOff>114300</xdr:rowOff>
    </xdr:from>
    <xdr:to>
      <xdr:col>8</xdr:col>
      <xdr:colOff>1104900</xdr:colOff>
      <xdr:row>7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5400675" y="14287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2"/>
  <sheetViews>
    <sheetView tabSelected="1" workbookViewId="0" topLeftCell="A3">
      <selection activeCell="E30" sqref="E30"/>
    </sheetView>
  </sheetViews>
  <sheetFormatPr defaultColWidth="9.140625" defaultRowHeight="12.75"/>
  <cols>
    <col min="1" max="2" width="2.7109375" style="1" customWidth="1"/>
    <col min="3" max="3" width="36.421875" style="1" customWidth="1"/>
    <col min="4" max="7" width="17.7109375" style="1" customWidth="1"/>
    <col min="8" max="16384" width="9.140625" style="1" customWidth="1"/>
  </cols>
  <sheetData>
    <row r="2" s="15" customFormat="1" ht="15">
      <c r="B2" s="18" t="s">
        <v>53</v>
      </c>
    </row>
    <row r="3" s="15" customFormat="1" ht="15">
      <c r="B3" s="18" t="s">
        <v>170</v>
      </c>
    </row>
    <row r="5" spans="2:7" s="15" customFormat="1" ht="15">
      <c r="B5" s="42" t="s">
        <v>157</v>
      </c>
      <c r="C5" s="43"/>
      <c r="D5" s="43"/>
      <c r="E5" s="43"/>
      <c r="F5" s="43"/>
      <c r="G5" s="44"/>
    </row>
    <row r="6" spans="2:7" ht="12.75">
      <c r="B6" s="169" t="s">
        <v>167</v>
      </c>
      <c r="C6" s="170"/>
      <c r="D6" s="170"/>
      <c r="E6" s="170"/>
      <c r="F6" s="170"/>
      <c r="G6" s="171"/>
    </row>
    <row r="7" spans="2:7" ht="12.75">
      <c r="B7" s="14"/>
      <c r="C7" s="2"/>
      <c r="D7" s="160" t="s">
        <v>8</v>
      </c>
      <c r="E7" s="161"/>
      <c r="F7" s="160" t="s">
        <v>9</v>
      </c>
      <c r="G7" s="161"/>
    </row>
    <row r="8" spans="2:7" ht="12.75">
      <c r="B8" s="8"/>
      <c r="C8" s="4"/>
      <c r="D8" s="25" t="s">
        <v>11</v>
      </c>
      <c r="E8" s="24" t="s">
        <v>12</v>
      </c>
      <c r="F8" s="25" t="s">
        <v>11</v>
      </c>
      <c r="G8" s="29" t="s">
        <v>12</v>
      </c>
    </row>
    <row r="9" spans="2:7" ht="12.75">
      <c r="B9" s="8"/>
      <c r="C9" s="4"/>
      <c r="D9" s="26" t="s">
        <v>1</v>
      </c>
      <c r="E9" s="24" t="s">
        <v>13</v>
      </c>
      <c r="F9" s="26" t="s">
        <v>14</v>
      </c>
      <c r="G9" s="29" t="s">
        <v>13</v>
      </c>
    </row>
    <row r="10" spans="2:7" ht="12.75">
      <c r="B10" s="8"/>
      <c r="C10" s="4"/>
      <c r="D10" s="26"/>
      <c r="E10" s="24" t="s">
        <v>1</v>
      </c>
      <c r="F10" s="26"/>
      <c r="G10" s="29" t="s">
        <v>15</v>
      </c>
    </row>
    <row r="11" spans="2:7" ht="12.75">
      <c r="B11" s="8"/>
      <c r="C11" s="4"/>
      <c r="D11" s="26" t="s">
        <v>168</v>
      </c>
      <c r="E11" s="26" t="s">
        <v>169</v>
      </c>
      <c r="F11" s="26" t="s">
        <v>168</v>
      </c>
      <c r="G11" s="26" t="s">
        <v>169</v>
      </c>
    </row>
    <row r="12" spans="2:7" ht="12.75">
      <c r="B12" s="10"/>
      <c r="C12" s="11"/>
      <c r="D12" s="28" t="s">
        <v>2</v>
      </c>
      <c r="E12" s="27" t="s">
        <v>2</v>
      </c>
      <c r="F12" s="28" t="s">
        <v>2</v>
      </c>
      <c r="G12" s="45" t="s">
        <v>2</v>
      </c>
    </row>
    <row r="13" spans="2:7" ht="12.75">
      <c r="B13" s="14"/>
      <c r="C13" s="2"/>
      <c r="D13" s="21"/>
      <c r="E13" s="2"/>
      <c r="F13" s="21"/>
      <c r="G13" s="3"/>
    </row>
    <row r="14" spans="2:7" ht="12.75">
      <c r="B14" s="41">
        <v>1</v>
      </c>
      <c r="C14" s="4" t="s">
        <v>6</v>
      </c>
      <c r="D14" s="7">
        <v>17424</v>
      </c>
      <c r="E14" s="38">
        <v>12139</v>
      </c>
      <c r="F14" s="7">
        <f>+D14</f>
        <v>17424</v>
      </c>
      <c r="G14" s="30">
        <v>12139</v>
      </c>
    </row>
    <row r="15" spans="2:7" ht="12.75">
      <c r="B15" s="41">
        <v>2</v>
      </c>
      <c r="C15" s="4" t="s">
        <v>217</v>
      </c>
      <c r="D15" s="61">
        <v>-438</v>
      </c>
      <c r="E15" s="46">
        <v>-374</v>
      </c>
      <c r="F15" s="61">
        <f>+D15</f>
        <v>-438</v>
      </c>
      <c r="G15" s="32">
        <v>-374</v>
      </c>
    </row>
    <row r="16" spans="2:7" ht="12.75">
      <c r="B16" s="41">
        <v>3</v>
      </c>
      <c r="C16" s="4" t="s">
        <v>218</v>
      </c>
      <c r="D16" s="61"/>
      <c r="E16" s="46"/>
      <c r="F16" s="61"/>
      <c r="G16" s="32"/>
    </row>
    <row r="17" spans="2:7" ht="12.75">
      <c r="B17" s="41"/>
      <c r="C17" s="4" t="s">
        <v>16</v>
      </c>
      <c r="D17" s="31">
        <v>-340</v>
      </c>
      <c r="E17" s="46">
        <v>-381</v>
      </c>
      <c r="F17" s="61">
        <f>+D17</f>
        <v>-340</v>
      </c>
      <c r="G17" s="32">
        <v>-381</v>
      </c>
    </row>
    <row r="18" spans="2:7" ht="12.75">
      <c r="B18" s="41">
        <v>4</v>
      </c>
      <c r="C18" s="4" t="s">
        <v>219</v>
      </c>
      <c r="D18" s="61">
        <v>-340</v>
      </c>
      <c r="E18" s="46">
        <v>-381</v>
      </c>
      <c r="F18" s="61">
        <f>+D18</f>
        <v>-340</v>
      </c>
      <c r="G18" s="32">
        <v>-381</v>
      </c>
    </row>
    <row r="19" spans="2:7" ht="12.75">
      <c r="B19" s="41">
        <v>5</v>
      </c>
      <c r="C19" s="4" t="s">
        <v>220</v>
      </c>
      <c r="D19" s="47"/>
      <c r="E19" s="49"/>
      <c r="F19" s="33"/>
      <c r="G19" s="32"/>
    </row>
    <row r="20" spans="2:7" ht="12.75">
      <c r="B20" s="41"/>
      <c r="C20" s="4" t="s">
        <v>17</v>
      </c>
      <c r="D20" s="50">
        <v>-0.79</v>
      </c>
      <c r="E20" s="48">
        <v>-0.88</v>
      </c>
      <c r="F20" s="50">
        <f>+D20</f>
        <v>-0.79</v>
      </c>
      <c r="G20" s="108">
        <v>-0.88</v>
      </c>
    </row>
    <row r="21" spans="2:7" ht="12.75">
      <c r="B21" s="41">
        <v>6</v>
      </c>
      <c r="C21" s="4" t="s">
        <v>18</v>
      </c>
      <c r="D21" s="101">
        <v>0</v>
      </c>
      <c r="E21" s="110">
        <v>0</v>
      </c>
      <c r="F21" s="101">
        <v>0</v>
      </c>
      <c r="G21" s="111">
        <v>0</v>
      </c>
    </row>
    <row r="22" spans="2:7" ht="13.5" thickBot="1">
      <c r="B22" s="8"/>
      <c r="C22" s="4"/>
      <c r="D22" s="9"/>
      <c r="E22" s="4"/>
      <c r="F22" s="9"/>
      <c r="G22" s="5"/>
    </row>
    <row r="23" spans="2:7" ht="12.75">
      <c r="B23" s="14"/>
      <c r="C23" s="2"/>
      <c r="D23" s="167" t="s">
        <v>19</v>
      </c>
      <c r="E23" s="168"/>
      <c r="F23" s="167" t="s">
        <v>20</v>
      </c>
      <c r="G23" s="168"/>
    </row>
    <row r="24" spans="2:7" ht="13.5" thickBot="1">
      <c r="B24" s="8"/>
      <c r="C24" s="4"/>
      <c r="D24" s="162" t="s">
        <v>1</v>
      </c>
      <c r="E24" s="163"/>
      <c r="F24" s="162" t="s">
        <v>21</v>
      </c>
      <c r="G24" s="163"/>
    </row>
    <row r="25" spans="2:7" ht="12.75">
      <c r="B25" s="8"/>
      <c r="C25" s="4"/>
      <c r="D25" s="8"/>
      <c r="E25" s="5"/>
      <c r="F25" s="4"/>
      <c r="G25" s="5"/>
    </row>
    <row r="26" spans="2:7" ht="12.75">
      <c r="B26" s="41">
        <v>7</v>
      </c>
      <c r="C26" s="4" t="s">
        <v>22</v>
      </c>
      <c r="D26" s="8"/>
      <c r="E26" s="5"/>
      <c r="F26" s="4"/>
      <c r="G26" s="5"/>
    </row>
    <row r="27" spans="2:7" ht="12.75">
      <c r="B27" s="8"/>
      <c r="C27" s="4" t="s">
        <v>7</v>
      </c>
      <c r="D27" s="164">
        <v>0.33</v>
      </c>
      <c r="E27" s="165"/>
      <c r="F27" s="166">
        <v>0.42</v>
      </c>
      <c r="G27" s="165"/>
    </row>
    <row r="28" spans="2:7" ht="12.75">
      <c r="B28" s="10"/>
      <c r="C28" s="11"/>
      <c r="D28" s="10"/>
      <c r="E28" s="12"/>
      <c r="F28" s="11"/>
      <c r="G28" s="12"/>
    </row>
    <row r="30" spans="2:7" s="15" customFormat="1" ht="15">
      <c r="B30" s="42" t="s">
        <v>23</v>
      </c>
      <c r="C30" s="43"/>
      <c r="D30" s="43"/>
      <c r="E30" s="43"/>
      <c r="F30" s="43"/>
      <c r="G30" s="44"/>
    </row>
    <row r="31" spans="2:7" ht="12.75">
      <c r="B31" s="8"/>
      <c r="C31" s="4"/>
      <c r="D31" s="4"/>
      <c r="E31" s="4"/>
      <c r="F31" s="4"/>
      <c r="G31" s="5"/>
    </row>
    <row r="32" spans="2:7" ht="12.75">
      <c r="B32" s="14"/>
      <c r="C32" s="3"/>
      <c r="D32" s="160" t="s">
        <v>8</v>
      </c>
      <c r="E32" s="161"/>
      <c r="F32" s="160" t="s">
        <v>9</v>
      </c>
      <c r="G32" s="161"/>
    </row>
    <row r="33" spans="2:7" ht="12.75">
      <c r="B33" s="8"/>
      <c r="C33" s="5"/>
      <c r="D33" s="25" t="s">
        <v>11</v>
      </c>
      <c r="E33" s="24" t="s">
        <v>12</v>
      </c>
      <c r="F33" s="25" t="s">
        <v>11</v>
      </c>
      <c r="G33" s="29" t="s">
        <v>12</v>
      </c>
    </row>
    <row r="34" spans="2:7" ht="12.75">
      <c r="B34" s="8"/>
      <c r="C34" s="5"/>
      <c r="D34" s="26" t="s">
        <v>1</v>
      </c>
      <c r="E34" s="24" t="s">
        <v>13</v>
      </c>
      <c r="F34" s="26" t="s">
        <v>14</v>
      </c>
      <c r="G34" s="29" t="s">
        <v>13</v>
      </c>
    </row>
    <row r="35" spans="2:7" ht="12.75">
      <c r="B35" s="8"/>
      <c r="C35" s="5"/>
      <c r="D35" s="26"/>
      <c r="E35" s="24" t="s">
        <v>1</v>
      </c>
      <c r="F35" s="26"/>
      <c r="G35" s="29" t="s">
        <v>15</v>
      </c>
    </row>
    <row r="36" spans="2:7" ht="12.75">
      <c r="B36" s="8"/>
      <c r="C36" s="5"/>
      <c r="D36" s="26" t="str">
        <f>+D11</f>
        <v>30/11/06</v>
      </c>
      <c r="E36" s="26" t="str">
        <f>+E11</f>
        <v>30/11/05</v>
      </c>
      <c r="F36" s="26" t="str">
        <f>+F11</f>
        <v>30/11/06</v>
      </c>
      <c r="G36" s="26" t="str">
        <f>+G11</f>
        <v>30/11/05</v>
      </c>
    </row>
    <row r="37" spans="2:7" ht="12.75">
      <c r="B37" s="10"/>
      <c r="C37" s="12"/>
      <c r="D37" s="28" t="s">
        <v>2</v>
      </c>
      <c r="E37" s="27" t="s">
        <v>2</v>
      </c>
      <c r="F37" s="28" t="s">
        <v>2</v>
      </c>
      <c r="G37" s="45" t="s">
        <v>2</v>
      </c>
    </row>
    <row r="38" spans="2:7" ht="12.75">
      <c r="B38" s="14"/>
      <c r="C38" s="2"/>
      <c r="D38" s="21"/>
      <c r="E38" s="2"/>
      <c r="F38" s="21"/>
      <c r="G38" s="3"/>
    </row>
    <row r="39" spans="2:7" ht="12.75">
      <c r="B39" s="41">
        <v>1</v>
      </c>
      <c r="C39" s="4" t="s">
        <v>221</v>
      </c>
      <c r="D39" s="61">
        <f>+'Income Stmt'!C21</f>
        <v>-68</v>
      </c>
      <c r="E39" s="40">
        <v>7</v>
      </c>
      <c r="F39" s="61">
        <f>+D39</f>
        <v>-68</v>
      </c>
      <c r="G39" s="71">
        <v>7</v>
      </c>
    </row>
    <row r="40" spans="2:7" ht="12.75">
      <c r="B40" s="41">
        <v>2</v>
      </c>
      <c r="C40" s="4" t="s">
        <v>24</v>
      </c>
      <c r="D40" s="101">
        <v>0</v>
      </c>
      <c r="E40" s="38">
        <v>1</v>
      </c>
      <c r="F40" s="101">
        <v>0</v>
      </c>
      <c r="G40" s="70">
        <v>1</v>
      </c>
    </row>
    <row r="41" spans="2:7" ht="12.75">
      <c r="B41" s="41">
        <v>3</v>
      </c>
      <c r="C41" s="4" t="s">
        <v>25</v>
      </c>
      <c r="D41" s="61">
        <f>-'Income Stmt'!C22</f>
        <v>370</v>
      </c>
      <c r="E41" s="46">
        <v>381</v>
      </c>
      <c r="F41" s="61">
        <f>+D41</f>
        <v>370</v>
      </c>
      <c r="G41" s="71">
        <v>381</v>
      </c>
    </row>
    <row r="42" spans="2:7" ht="12.75">
      <c r="B42" s="10"/>
      <c r="C42" s="11"/>
      <c r="D42" s="22"/>
      <c r="E42" s="11"/>
      <c r="F42" s="22"/>
      <c r="G42" s="12"/>
    </row>
  </sheetData>
  <mergeCells count="11">
    <mergeCell ref="F7:G7"/>
    <mergeCell ref="D23:E23"/>
    <mergeCell ref="F23:G23"/>
    <mergeCell ref="B6:G6"/>
    <mergeCell ref="D7:E7"/>
    <mergeCell ref="D32:E32"/>
    <mergeCell ref="F32:G32"/>
    <mergeCell ref="F24:G24"/>
    <mergeCell ref="D24:E24"/>
    <mergeCell ref="D27:E27"/>
    <mergeCell ref="F27:G27"/>
  </mergeCells>
  <printOptions/>
  <pageMargins left="0.26" right="0.29" top="0.32" bottom="1" header="0.25" footer="0.5"/>
  <pageSetup fitToHeight="2" fitToWidth="1" horizontalDpi="600" verticalDpi="600" orientation="portrait" paperSize="9" scale="89" r:id="rId1"/>
  <headerFooter alignWithMargins="0">
    <oddFooter>&amp;L&amp;D&amp;F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F42"/>
  <sheetViews>
    <sheetView workbookViewId="0" topLeftCell="A1">
      <selection activeCell="A1" sqref="A1:F42"/>
    </sheetView>
  </sheetViews>
  <sheetFormatPr defaultColWidth="9.140625" defaultRowHeight="12.75"/>
  <cols>
    <col min="1" max="1" width="3.7109375" style="1" customWidth="1"/>
    <col min="2" max="2" width="44.421875" style="1" customWidth="1"/>
    <col min="3" max="3" width="17.7109375" style="1" customWidth="1"/>
    <col min="4" max="4" width="17.7109375" style="79" customWidth="1"/>
    <col min="5" max="6" width="17.7109375" style="1" customWidth="1"/>
    <col min="7" max="16384" width="9.140625" style="1" customWidth="1"/>
  </cols>
  <sheetData>
    <row r="3" ht="18">
      <c r="A3" s="23" t="s">
        <v>53</v>
      </c>
    </row>
    <row r="4" ht="15.75">
      <c r="A4" s="13" t="s">
        <v>171</v>
      </c>
    </row>
    <row r="6" ht="12.75" hidden="1"/>
    <row r="7" ht="15.75">
      <c r="A7" s="13" t="s">
        <v>154</v>
      </c>
    </row>
    <row r="8" ht="15.75">
      <c r="A8" s="13" t="s">
        <v>172</v>
      </c>
    </row>
    <row r="9" spans="1:6" ht="14.25">
      <c r="A9" s="14"/>
      <c r="B9" s="3"/>
      <c r="C9" s="172" t="s">
        <v>8</v>
      </c>
      <c r="D9" s="159"/>
      <c r="E9" s="172" t="s">
        <v>9</v>
      </c>
      <c r="F9" s="159"/>
    </row>
    <row r="10" spans="1:6" ht="12.75">
      <c r="A10" s="8"/>
      <c r="B10" s="5"/>
      <c r="C10" s="24" t="s">
        <v>11</v>
      </c>
      <c r="D10" s="141" t="s">
        <v>12</v>
      </c>
      <c r="E10" s="24" t="s">
        <v>11</v>
      </c>
      <c r="F10" s="25" t="s">
        <v>12</v>
      </c>
    </row>
    <row r="11" spans="1:6" ht="12.75">
      <c r="A11" s="8"/>
      <c r="B11" s="5"/>
      <c r="C11" s="24" t="s">
        <v>1</v>
      </c>
      <c r="D11" s="142" t="s">
        <v>13</v>
      </c>
      <c r="E11" s="24" t="s">
        <v>14</v>
      </c>
      <c r="F11" s="26" t="s">
        <v>13</v>
      </c>
    </row>
    <row r="12" spans="1:6" ht="12.75">
      <c r="A12" s="8"/>
      <c r="B12" s="5"/>
      <c r="C12" s="24"/>
      <c r="D12" s="142" t="s">
        <v>1</v>
      </c>
      <c r="E12" s="24"/>
      <c r="F12" s="26" t="s">
        <v>15</v>
      </c>
    </row>
    <row r="13" spans="1:6" ht="12.75">
      <c r="A13" s="8"/>
      <c r="B13" s="5"/>
      <c r="C13" s="26" t="s">
        <v>173</v>
      </c>
      <c r="D13" s="142" t="s">
        <v>174</v>
      </c>
      <c r="E13" s="26" t="s">
        <v>173</v>
      </c>
      <c r="F13" s="26" t="s">
        <v>174</v>
      </c>
    </row>
    <row r="14" spans="1:6" ht="12.75">
      <c r="A14" s="10"/>
      <c r="B14" s="12"/>
      <c r="C14" s="27" t="s">
        <v>2</v>
      </c>
      <c r="D14" s="143" t="s">
        <v>2</v>
      </c>
      <c r="E14" s="27" t="s">
        <v>2</v>
      </c>
      <c r="F14" s="28" t="s">
        <v>2</v>
      </c>
    </row>
    <row r="15" spans="1:6" ht="12.75">
      <c r="A15" s="8"/>
      <c r="B15" s="5"/>
      <c r="C15" s="3"/>
      <c r="D15" s="144"/>
      <c r="E15" s="21"/>
      <c r="F15" s="3"/>
    </row>
    <row r="16" spans="1:6" ht="12.75">
      <c r="A16" s="8"/>
      <c r="B16" s="5" t="s">
        <v>6</v>
      </c>
      <c r="C16" s="30">
        <v>17424</v>
      </c>
      <c r="D16" s="145">
        <v>12139</v>
      </c>
      <c r="E16" s="31">
        <f aca="true" t="shared" si="0" ref="E16:E22">+C16</f>
        <v>17424</v>
      </c>
      <c r="F16" s="30">
        <v>12139</v>
      </c>
    </row>
    <row r="17" spans="1:6" ht="12.75">
      <c r="A17" s="8"/>
      <c r="B17" s="5" t="s">
        <v>47</v>
      </c>
      <c r="C17" s="55">
        <v>-16520</v>
      </c>
      <c r="D17" s="146">
        <v>-11370</v>
      </c>
      <c r="E17" s="58">
        <f t="shared" si="0"/>
        <v>-16520</v>
      </c>
      <c r="F17" s="72">
        <v>-11370</v>
      </c>
    </row>
    <row r="18" spans="1:6" ht="12.75">
      <c r="A18" s="8"/>
      <c r="B18" s="5" t="s">
        <v>48</v>
      </c>
      <c r="C18" s="52">
        <f>+C16+C17</f>
        <v>904</v>
      </c>
      <c r="D18" s="51">
        <f>+D16+D17</f>
        <v>769</v>
      </c>
      <c r="E18" s="52">
        <f t="shared" si="0"/>
        <v>904</v>
      </c>
      <c r="F18" s="52">
        <f>+F16+F17</f>
        <v>769</v>
      </c>
    </row>
    <row r="19" spans="1:6" ht="12.75">
      <c r="A19" s="8"/>
      <c r="B19" s="5" t="s">
        <v>185</v>
      </c>
      <c r="C19" s="56">
        <v>-77</v>
      </c>
      <c r="D19" s="147">
        <v>77</v>
      </c>
      <c r="E19" s="6">
        <f t="shared" si="0"/>
        <v>-77</v>
      </c>
      <c r="F19" s="73">
        <v>77</v>
      </c>
    </row>
    <row r="20" spans="1:6" ht="12.75">
      <c r="A20" s="8"/>
      <c r="B20" s="5" t="s">
        <v>49</v>
      </c>
      <c r="C20" s="57">
        <v>-895</v>
      </c>
      <c r="D20" s="146">
        <v>-839</v>
      </c>
      <c r="E20" s="59">
        <f t="shared" si="0"/>
        <v>-895</v>
      </c>
      <c r="F20" s="72">
        <v>-839</v>
      </c>
    </row>
    <row r="21" spans="1:6" ht="12.75">
      <c r="A21" s="8"/>
      <c r="B21" s="5" t="s">
        <v>222</v>
      </c>
      <c r="C21" s="51">
        <f>+C18+C19+C20</f>
        <v>-68</v>
      </c>
      <c r="D21" s="51">
        <f>+D18+D19+D20</f>
        <v>7</v>
      </c>
      <c r="E21" s="51">
        <f t="shared" si="0"/>
        <v>-68</v>
      </c>
      <c r="F21" s="51">
        <f>+F18+F19+F20</f>
        <v>7</v>
      </c>
    </row>
    <row r="22" spans="1:6" ht="12.75">
      <c r="A22" s="8"/>
      <c r="B22" s="5" t="s">
        <v>50</v>
      </c>
      <c r="C22" s="53">
        <v>-370</v>
      </c>
      <c r="D22" s="148">
        <v>-381</v>
      </c>
      <c r="E22" s="33">
        <f t="shared" si="0"/>
        <v>-370</v>
      </c>
      <c r="F22" s="32">
        <v>-381</v>
      </c>
    </row>
    <row r="23" spans="1:6" ht="12.75">
      <c r="A23" s="8"/>
      <c r="B23" s="5" t="s">
        <v>51</v>
      </c>
      <c r="C23" s="122">
        <v>0</v>
      </c>
      <c r="D23" s="149">
        <v>0</v>
      </c>
      <c r="E23" s="123">
        <v>0</v>
      </c>
      <c r="F23" s="112">
        <v>0</v>
      </c>
    </row>
    <row r="24" spans="1:6" ht="12.75">
      <c r="A24" s="8"/>
      <c r="B24" s="5" t="s">
        <v>223</v>
      </c>
      <c r="C24" s="52">
        <f>+C21+C22</f>
        <v>-438</v>
      </c>
      <c r="D24" s="51">
        <f>+D21+D22</f>
        <v>-374</v>
      </c>
      <c r="E24" s="52">
        <f>+C24</f>
        <v>-438</v>
      </c>
      <c r="F24" s="52">
        <f>+F21+F22+F23</f>
        <v>-374</v>
      </c>
    </row>
    <row r="25" spans="1:6" ht="12.75">
      <c r="A25" s="8"/>
      <c r="B25" s="5" t="s">
        <v>10</v>
      </c>
      <c r="C25" s="122">
        <v>0</v>
      </c>
      <c r="D25" s="150">
        <v>-57</v>
      </c>
      <c r="E25" s="123">
        <f>+C25</f>
        <v>0</v>
      </c>
      <c r="F25" s="55">
        <v>-57</v>
      </c>
    </row>
    <row r="26" spans="1:6" ht="12.75">
      <c r="A26" s="8"/>
      <c r="B26" s="5" t="s">
        <v>224</v>
      </c>
      <c r="C26" s="134">
        <f>+C24+C25</f>
        <v>-438</v>
      </c>
      <c r="D26" s="151">
        <f>+D24+D25</f>
        <v>-431</v>
      </c>
      <c r="E26" s="135">
        <f>+C26</f>
        <v>-438</v>
      </c>
      <c r="F26" s="135">
        <f>+F24+F25</f>
        <v>-431</v>
      </c>
    </row>
    <row r="27" spans="1:6" ht="12.75">
      <c r="A27" s="8"/>
      <c r="B27" s="5"/>
      <c r="C27" s="53"/>
      <c r="D27" s="152"/>
      <c r="E27" s="53"/>
      <c r="F27" s="53"/>
    </row>
    <row r="28" spans="1:6" ht="12.75">
      <c r="A28" s="8"/>
      <c r="B28" s="5" t="s">
        <v>186</v>
      </c>
      <c r="C28" s="53"/>
      <c r="D28" s="152"/>
      <c r="E28" s="53"/>
      <c r="F28" s="53"/>
    </row>
    <row r="29" spans="1:6" ht="12.75">
      <c r="A29" s="8"/>
      <c r="B29" s="5" t="s">
        <v>187</v>
      </c>
      <c r="C29" s="53">
        <v>-340</v>
      </c>
      <c r="D29" s="152">
        <v>-381</v>
      </c>
      <c r="E29" s="53">
        <f>+C29</f>
        <v>-340</v>
      </c>
      <c r="F29" s="53">
        <f>+D29</f>
        <v>-381</v>
      </c>
    </row>
    <row r="30" spans="1:6" ht="12.75">
      <c r="A30" s="8"/>
      <c r="B30" s="5" t="s">
        <v>44</v>
      </c>
      <c r="C30" s="53">
        <v>-98</v>
      </c>
      <c r="D30" s="152">
        <v>-50</v>
      </c>
      <c r="E30" s="53">
        <f>+C30</f>
        <v>-98</v>
      </c>
      <c r="F30" s="53">
        <f>+D30</f>
        <v>-50</v>
      </c>
    </row>
    <row r="31" spans="1:6" ht="13.5" thickBot="1">
      <c r="A31" s="8"/>
      <c r="B31" s="5"/>
      <c r="C31" s="124">
        <f>+C29+C30</f>
        <v>-438</v>
      </c>
      <c r="D31" s="153">
        <f>+D29+D30</f>
        <v>-431</v>
      </c>
      <c r="E31" s="54">
        <f>+E29+E30</f>
        <v>-438</v>
      </c>
      <c r="F31" s="54">
        <f>+F29+F30</f>
        <v>-431</v>
      </c>
    </row>
    <row r="32" spans="1:6" ht="13.5" thickTop="1">
      <c r="A32" s="8"/>
      <c r="B32" s="5"/>
      <c r="C32" s="53"/>
      <c r="D32" s="152"/>
      <c r="E32" s="53"/>
      <c r="F32" s="53"/>
    </row>
    <row r="33" spans="1:6" ht="12.75">
      <c r="A33" s="8"/>
      <c r="B33" s="5" t="s">
        <v>188</v>
      </c>
      <c r="C33" s="53"/>
      <c r="D33" s="152"/>
      <c r="E33" s="53"/>
      <c r="F33" s="53"/>
    </row>
    <row r="34" spans="1:6" ht="12.75">
      <c r="A34" s="8"/>
      <c r="B34" s="5" t="s">
        <v>189</v>
      </c>
      <c r="C34" s="53"/>
      <c r="D34" s="152"/>
      <c r="E34" s="53"/>
      <c r="F34" s="53"/>
    </row>
    <row r="35" spans="1:6" ht="12.75">
      <c r="A35" s="8"/>
      <c r="B35" s="5"/>
      <c r="C35" s="5"/>
      <c r="D35" s="154"/>
      <c r="E35" s="9"/>
      <c r="F35" s="5"/>
    </row>
    <row r="36" spans="1:6" ht="12.75">
      <c r="A36" s="8"/>
      <c r="B36" s="5" t="s">
        <v>237</v>
      </c>
      <c r="C36" s="62">
        <v>-0.79</v>
      </c>
      <c r="D36" s="155">
        <v>-0.88</v>
      </c>
      <c r="E36" s="63">
        <f>+C36</f>
        <v>-0.79</v>
      </c>
      <c r="F36" s="64">
        <v>-0.88</v>
      </c>
    </row>
    <row r="37" spans="1:6" ht="12.75">
      <c r="A37" s="8"/>
      <c r="B37" s="5" t="s">
        <v>238</v>
      </c>
      <c r="C37" s="62">
        <f>+C36</f>
        <v>-0.79</v>
      </c>
      <c r="D37" s="155">
        <v>-0.88</v>
      </c>
      <c r="E37" s="63">
        <f>+C37</f>
        <v>-0.79</v>
      </c>
      <c r="F37" s="64">
        <v>-0.88</v>
      </c>
    </row>
    <row r="38" spans="1:6" ht="12.75">
      <c r="A38" s="10"/>
      <c r="B38" s="12"/>
      <c r="C38" s="12"/>
      <c r="D38" s="156"/>
      <c r="E38" s="22"/>
      <c r="F38" s="12"/>
    </row>
    <row r="41" spans="1:6" ht="12.75">
      <c r="A41" s="173" t="s">
        <v>226</v>
      </c>
      <c r="B41" s="173"/>
      <c r="C41" s="173"/>
      <c r="D41" s="173"/>
      <c r="E41" s="173"/>
      <c r="F41" s="173"/>
    </row>
    <row r="42" spans="1:6" ht="12.75">
      <c r="A42" s="173" t="s">
        <v>227</v>
      </c>
      <c r="B42" s="173"/>
      <c r="C42" s="173"/>
      <c r="D42" s="173"/>
      <c r="E42" s="173"/>
      <c r="F42" s="173"/>
    </row>
  </sheetData>
  <mergeCells count="4">
    <mergeCell ref="C9:D9"/>
    <mergeCell ref="E9:F9"/>
    <mergeCell ref="A41:F41"/>
    <mergeCell ref="A42:F42"/>
  </mergeCells>
  <printOptions/>
  <pageMargins left="0.26" right="0.26" top="0.3" bottom="1" header="0.2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2"/>
  <sheetViews>
    <sheetView workbookViewId="0" topLeftCell="A1">
      <selection activeCell="A1" sqref="A1:H62"/>
    </sheetView>
  </sheetViews>
  <sheetFormatPr defaultColWidth="9.140625" defaultRowHeight="12.75"/>
  <cols>
    <col min="1" max="1" width="3.7109375" style="4" customWidth="1"/>
    <col min="2" max="4" width="9.140625" style="4" customWidth="1"/>
    <col min="5" max="5" width="22.28125" style="4" customWidth="1"/>
    <col min="6" max="6" width="3.7109375" style="4" customWidth="1"/>
    <col min="7" max="8" width="18.7109375" style="4" customWidth="1"/>
    <col min="9" max="9" width="3.7109375" style="4" customWidth="1"/>
    <col min="10" max="16384" width="9.140625" style="4" customWidth="1"/>
  </cols>
  <sheetData>
    <row r="1" s="17" customFormat="1" ht="18">
      <c r="B1" s="34" t="s">
        <v>53</v>
      </c>
    </row>
    <row r="2" ht="12.75">
      <c r="B2" s="19"/>
    </row>
    <row r="3" ht="15.75">
      <c r="B3" s="20" t="s">
        <v>175</v>
      </c>
    </row>
    <row r="4" ht="15">
      <c r="B4" s="35" t="s">
        <v>52</v>
      </c>
    </row>
    <row r="5" spans="7:8" ht="12.75">
      <c r="G5" s="36" t="s">
        <v>0</v>
      </c>
      <c r="H5" s="36" t="s">
        <v>28</v>
      </c>
    </row>
    <row r="6" spans="7:8" ht="12.75">
      <c r="G6" s="36" t="s">
        <v>26</v>
      </c>
      <c r="H6" s="36" t="s">
        <v>5</v>
      </c>
    </row>
    <row r="7" spans="7:8" ht="12.75">
      <c r="G7" s="36" t="s">
        <v>1</v>
      </c>
      <c r="H7" s="36" t="s">
        <v>29</v>
      </c>
    </row>
    <row r="8" spans="7:8" ht="12.75">
      <c r="G8" s="36" t="s">
        <v>173</v>
      </c>
      <c r="H8" s="36" t="s">
        <v>176</v>
      </c>
    </row>
    <row r="9" spans="7:8" ht="12.75">
      <c r="G9" s="36" t="s">
        <v>2</v>
      </c>
      <c r="H9" s="36" t="s">
        <v>2</v>
      </c>
    </row>
    <row r="10" spans="7:8" ht="12.75">
      <c r="G10" s="37" t="s">
        <v>27</v>
      </c>
      <c r="H10" s="37" t="s">
        <v>54</v>
      </c>
    </row>
    <row r="11" spans="2:8" ht="12.75">
      <c r="B11" s="19" t="s">
        <v>198</v>
      </c>
      <c r="G11" s="36"/>
      <c r="H11" s="68"/>
    </row>
    <row r="12" spans="2:8" ht="12.75">
      <c r="B12" s="19" t="s">
        <v>199</v>
      </c>
      <c r="G12" s="36"/>
      <c r="H12" s="36"/>
    </row>
    <row r="13" spans="2:8" ht="12.75">
      <c r="B13" s="4" t="s">
        <v>30</v>
      </c>
      <c r="G13" s="38">
        <v>19668</v>
      </c>
      <c r="H13" s="38">
        <v>22464</v>
      </c>
    </row>
    <row r="14" spans="2:8" ht="12.75" hidden="1">
      <c r="B14" s="4" t="s">
        <v>31</v>
      </c>
      <c r="G14" s="113">
        <v>0</v>
      </c>
      <c r="H14" s="113">
        <v>0</v>
      </c>
    </row>
    <row r="15" spans="2:8" ht="12.75">
      <c r="B15" s="4" t="s">
        <v>32</v>
      </c>
      <c r="G15" s="136">
        <v>0</v>
      </c>
      <c r="H15" s="66">
        <v>306</v>
      </c>
    </row>
    <row r="16" spans="2:8" ht="12.75">
      <c r="B16" s="4" t="s">
        <v>151</v>
      </c>
      <c r="G16" s="39">
        <v>0</v>
      </c>
      <c r="H16" s="40">
        <v>1630</v>
      </c>
    </row>
    <row r="17" spans="7:8" ht="12.75">
      <c r="G17" s="137">
        <f>SUM(G13:G16)</f>
        <v>19668</v>
      </c>
      <c r="H17" s="137">
        <f>SUM(H13:H16)</f>
        <v>24400</v>
      </c>
    </row>
    <row r="18" spans="7:8" ht="12.75">
      <c r="G18" s="38"/>
      <c r="H18" s="38"/>
    </row>
    <row r="19" spans="2:7" ht="12.75">
      <c r="B19" s="19" t="s">
        <v>200</v>
      </c>
      <c r="G19" s="16"/>
    </row>
    <row r="20" spans="2:8" ht="12.75">
      <c r="B20" s="4" t="s">
        <v>33</v>
      </c>
      <c r="G20" s="38">
        <v>8317</v>
      </c>
      <c r="H20" s="38">
        <v>19277</v>
      </c>
    </row>
    <row r="21" spans="2:8" ht="12.75" hidden="1">
      <c r="B21" s="4" t="s">
        <v>34</v>
      </c>
      <c r="G21" s="38"/>
      <c r="H21" s="38"/>
    </row>
    <row r="22" spans="2:8" ht="12.75">
      <c r="B22" s="4" t="s">
        <v>35</v>
      </c>
      <c r="G22" s="38">
        <v>9687</v>
      </c>
      <c r="H22" s="38">
        <f>4368+4303</f>
        <v>8671</v>
      </c>
    </row>
    <row r="23" spans="2:8" ht="12.75" hidden="1">
      <c r="B23" s="4" t="s">
        <v>36</v>
      </c>
      <c r="G23" s="38"/>
      <c r="H23" s="38"/>
    </row>
    <row r="24" spans="2:8" ht="12.75" hidden="1">
      <c r="B24" s="4" t="s">
        <v>37</v>
      </c>
      <c r="G24" s="38"/>
      <c r="H24" s="38"/>
    </row>
    <row r="25" spans="2:8" ht="12.75">
      <c r="B25" s="125" t="s">
        <v>190</v>
      </c>
      <c r="G25" s="38">
        <v>834</v>
      </c>
      <c r="H25" s="38">
        <v>0</v>
      </c>
    </row>
    <row r="26" spans="2:12" ht="12.75">
      <c r="B26" s="4" t="s">
        <v>38</v>
      </c>
      <c r="G26" s="38">
        <v>2344</v>
      </c>
      <c r="H26" s="39">
        <v>106</v>
      </c>
      <c r="L26" s="60"/>
    </row>
    <row r="27" spans="7:8" ht="12.75">
      <c r="G27" s="137">
        <f>SUM(G20:G26)</f>
        <v>21182</v>
      </c>
      <c r="H27" s="137">
        <f>+H22+H20+H26</f>
        <v>28054</v>
      </c>
    </row>
    <row r="28" spans="2:8" ht="13.5" thickBot="1">
      <c r="B28" s="138" t="s">
        <v>201</v>
      </c>
      <c r="G28" s="139">
        <f>+G17+G27</f>
        <v>40850</v>
      </c>
      <c r="H28" s="139">
        <f>+H17+H27</f>
        <v>52454</v>
      </c>
    </row>
    <row r="29" spans="2:8" ht="12.75">
      <c r="B29" s="138"/>
      <c r="G29" s="38"/>
      <c r="H29" s="38"/>
    </row>
    <row r="30" spans="2:8" ht="12.75">
      <c r="B30" s="138" t="s">
        <v>202</v>
      </c>
      <c r="G30" s="38"/>
      <c r="H30" s="38"/>
    </row>
    <row r="31" spans="2:8" ht="12.75">
      <c r="B31" s="138" t="s">
        <v>203</v>
      </c>
      <c r="G31" s="38"/>
      <c r="H31" s="38"/>
    </row>
    <row r="32" spans="2:8" ht="12.75">
      <c r="B32" s="125"/>
      <c r="G32" s="38"/>
      <c r="H32" s="38"/>
    </row>
    <row r="33" spans="2:8" ht="12.75">
      <c r="B33" s="4" t="s">
        <v>205</v>
      </c>
      <c r="G33" s="38">
        <v>43285</v>
      </c>
      <c r="H33" s="38">
        <v>43285</v>
      </c>
    </row>
    <row r="34" spans="2:8" ht="12.75">
      <c r="B34" s="125" t="s">
        <v>204</v>
      </c>
      <c r="G34" s="38">
        <f>7400000/1000</f>
        <v>7400</v>
      </c>
      <c r="H34" s="38">
        <f>+G34</f>
        <v>7400</v>
      </c>
    </row>
    <row r="35" spans="2:8" ht="12.75">
      <c r="B35" s="125" t="s">
        <v>206</v>
      </c>
      <c r="G35" s="38">
        <f>2577000/1000</f>
        <v>2577</v>
      </c>
      <c r="H35" s="38">
        <v>0</v>
      </c>
    </row>
    <row r="36" spans="2:8" ht="12.75">
      <c r="B36" s="125" t="s">
        <v>225</v>
      </c>
      <c r="G36" s="67">
        <v>-39318</v>
      </c>
      <c r="H36" s="67">
        <v>-33305</v>
      </c>
    </row>
    <row r="37" spans="7:8" ht="12.75">
      <c r="G37" s="38">
        <f>SUM(G33:G36)</f>
        <v>13944</v>
      </c>
      <c r="H37" s="38">
        <f>SUM(H33:H36)</f>
        <v>17380</v>
      </c>
    </row>
    <row r="38" spans="2:8" ht="12.75">
      <c r="B38" s="138" t="s">
        <v>207</v>
      </c>
      <c r="G38" s="38">
        <v>472</v>
      </c>
      <c r="H38" s="38">
        <v>720</v>
      </c>
    </row>
    <row r="39" spans="2:8" ht="12.75">
      <c r="B39" s="138" t="s">
        <v>208</v>
      </c>
      <c r="G39" s="137">
        <f>+G37+G38</f>
        <v>14416</v>
      </c>
      <c r="H39" s="137">
        <f>+H37+H38</f>
        <v>18100</v>
      </c>
    </row>
    <row r="40" spans="2:8" ht="12.75">
      <c r="B40" s="138"/>
      <c r="G40" s="38"/>
      <c r="H40" s="38"/>
    </row>
    <row r="41" spans="2:8" ht="12.75">
      <c r="B41" s="138" t="s">
        <v>209</v>
      </c>
      <c r="G41" s="38"/>
      <c r="H41" s="38"/>
    </row>
    <row r="42" spans="2:8" ht="12.75">
      <c r="B42" s="4" t="s">
        <v>4</v>
      </c>
      <c r="G42" s="40">
        <v>851</v>
      </c>
      <c r="H42" s="39">
        <v>936</v>
      </c>
    </row>
    <row r="43" spans="2:8" ht="12.75">
      <c r="B43" s="4" t="s">
        <v>45</v>
      </c>
      <c r="E43" s="65"/>
      <c r="G43" s="40">
        <v>148</v>
      </c>
      <c r="H43" s="38">
        <v>1742</v>
      </c>
    </row>
    <row r="44" spans="2:8" ht="12.75">
      <c r="B44" s="138"/>
      <c r="G44" s="137">
        <f>+G42+G43</f>
        <v>999</v>
      </c>
      <c r="H44" s="137">
        <f>+H42+H43</f>
        <v>2678</v>
      </c>
    </row>
    <row r="45" spans="2:7" ht="12.75">
      <c r="B45" s="19" t="s">
        <v>210</v>
      </c>
      <c r="G45" s="38"/>
    </row>
    <row r="46" spans="2:8" ht="12.75">
      <c r="B46" s="4" t="s">
        <v>39</v>
      </c>
      <c r="G46" s="38">
        <f>6935+2219</f>
        <v>9154</v>
      </c>
      <c r="H46" s="38">
        <v>11132</v>
      </c>
    </row>
    <row r="47" spans="2:8" ht="12.75">
      <c r="B47" s="4" t="s">
        <v>3</v>
      </c>
      <c r="G47" s="38">
        <v>16277</v>
      </c>
      <c r="H47" s="38">
        <v>20137</v>
      </c>
    </row>
    <row r="48" spans="2:8" ht="12.75" hidden="1">
      <c r="B48" s="4" t="s">
        <v>40</v>
      </c>
      <c r="G48" s="38"/>
      <c r="H48" s="38"/>
    </row>
    <row r="49" spans="2:8" ht="12.75">
      <c r="B49" s="4" t="s">
        <v>41</v>
      </c>
      <c r="G49" s="39">
        <v>4</v>
      </c>
      <c r="H49" s="39">
        <v>407</v>
      </c>
    </row>
    <row r="50" spans="2:9" ht="12.75" hidden="1">
      <c r="B50" s="4" t="s">
        <v>42</v>
      </c>
      <c r="G50" s="38"/>
      <c r="H50" s="39"/>
      <c r="I50" s="4" t="s">
        <v>158</v>
      </c>
    </row>
    <row r="51" spans="2:8" ht="12.75" hidden="1">
      <c r="B51" s="4" t="s">
        <v>43</v>
      </c>
      <c r="G51" s="38"/>
      <c r="H51" s="38"/>
    </row>
    <row r="52" spans="7:8" ht="12.75">
      <c r="G52" s="137">
        <f>SUM(G46:G49)</f>
        <v>25435</v>
      </c>
      <c r="H52" s="137">
        <f>SUM(H46:H49)</f>
        <v>31676</v>
      </c>
    </row>
    <row r="53" spans="2:8" ht="12.75">
      <c r="B53" s="138" t="s">
        <v>211</v>
      </c>
      <c r="G53" s="137">
        <f>+G44+G52</f>
        <v>26434</v>
      </c>
      <c r="H53" s="137">
        <f>+H44+H52</f>
        <v>34354</v>
      </c>
    </row>
    <row r="54" spans="2:8" ht="4.5" customHeight="1">
      <c r="B54" s="138"/>
      <c r="G54" s="38"/>
      <c r="H54" s="38"/>
    </row>
    <row r="55" spans="2:8" ht="13.5" thickBot="1">
      <c r="B55" s="138" t="s">
        <v>212</v>
      </c>
      <c r="G55" s="140">
        <f>+G39+G53</f>
        <v>40850</v>
      </c>
      <c r="H55" s="140">
        <f>+H39+H53</f>
        <v>52454</v>
      </c>
    </row>
    <row r="56" spans="2:8" ht="12.75">
      <c r="B56" s="138"/>
      <c r="G56" s="133">
        <f>+G28-G55</f>
        <v>0</v>
      </c>
      <c r="H56" s="38"/>
    </row>
    <row r="57" spans="7:8" ht="12.75">
      <c r="G57" s="38"/>
      <c r="H57" s="38"/>
    </row>
    <row r="58" spans="2:8" ht="12.75">
      <c r="B58" s="4" t="s">
        <v>46</v>
      </c>
      <c r="G58" s="38">
        <f>+G39/G33*100</f>
        <v>33.304840013861615</v>
      </c>
      <c r="H58" s="38">
        <f>+H39/H33*100</f>
        <v>41.815871549035464</v>
      </c>
    </row>
    <row r="60" ht="12.75">
      <c r="G60" s="65"/>
    </row>
    <row r="61" spans="2:8" ht="12.75">
      <c r="B61" s="174" t="s">
        <v>234</v>
      </c>
      <c r="C61" s="174"/>
      <c r="D61" s="174"/>
      <c r="E61" s="174"/>
      <c r="F61" s="174"/>
      <c r="G61" s="174"/>
      <c r="H61" s="174"/>
    </row>
    <row r="62" spans="2:8" ht="12.75">
      <c r="B62" s="174" t="s">
        <v>228</v>
      </c>
      <c r="C62" s="174"/>
      <c r="D62" s="174"/>
      <c r="E62" s="174"/>
      <c r="F62" s="174"/>
      <c r="G62" s="174"/>
      <c r="H62" s="174"/>
    </row>
  </sheetData>
  <mergeCells count="2">
    <mergeCell ref="B61:H61"/>
    <mergeCell ref="B62:H62"/>
  </mergeCells>
  <printOptions/>
  <pageMargins left="0.75" right="0.75" top="0.38" bottom="0.39" header="0.28" footer="0.2"/>
  <pageSetup fitToHeight="2" fitToWidth="1" horizontalDpi="600" verticalDpi="600" orientation="portrait" paperSize="9" scale="93" r:id="rId1"/>
  <headerFooter alignWithMargins="0">
    <oddFooter>&amp;L&amp;D&amp;F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3"/>
  <sheetViews>
    <sheetView workbookViewId="0" topLeftCell="A1">
      <selection activeCell="A1" sqref="A1:E78"/>
    </sheetView>
  </sheetViews>
  <sheetFormatPr defaultColWidth="9.140625" defaultRowHeight="12.75"/>
  <cols>
    <col min="1" max="1" width="2.7109375" style="1" customWidth="1"/>
    <col min="2" max="2" width="62.7109375" style="1" customWidth="1"/>
    <col min="3" max="3" width="18.7109375" style="75" customWidth="1"/>
    <col min="4" max="4" width="2.7109375" style="1" customWidth="1"/>
    <col min="5" max="5" width="18.7109375" style="76" customWidth="1"/>
    <col min="6" max="6" width="9.00390625" style="1" customWidth="1"/>
    <col min="7" max="16384" width="9.140625" style="1" customWidth="1"/>
  </cols>
  <sheetData>
    <row r="1" spans="2:5" ht="20.25">
      <c r="B1" s="175" t="s">
        <v>53</v>
      </c>
      <c r="C1" s="175"/>
      <c r="D1" s="175"/>
      <c r="E1" s="175"/>
    </row>
    <row r="2" ht="9.75" customHeight="1">
      <c r="B2" s="74"/>
    </row>
    <row r="3" spans="2:5" ht="18">
      <c r="B3" s="176" t="s">
        <v>155</v>
      </c>
      <c r="C3" s="176"/>
      <c r="D3" s="176"/>
      <c r="E3" s="176"/>
    </row>
    <row r="4" spans="2:5" ht="18">
      <c r="B4" s="176" t="s">
        <v>177</v>
      </c>
      <c r="C4" s="176"/>
      <c r="D4" s="176"/>
      <c r="E4" s="176"/>
    </row>
    <row r="5" ht="9.75" customHeight="1"/>
    <row r="6" spans="3:5" ht="15">
      <c r="C6" s="77" t="s">
        <v>55</v>
      </c>
      <c r="D6" s="15"/>
      <c r="E6" s="78" t="s">
        <v>56</v>
      </c>
    </row>
    <row r="7" spans="3:5" ht="15">
      <c r="C7" s="77" t="s">
        <v>57</v>
      </c>
      <c r="D7" s="15"/>
      <c r="E7" s="78" t="s">
        <v>58</v>
      </c>
    </row>
    <row r="8" spans="3:5" ht="15">
      <c r="C8" s="77" t="s">
        <v>59</v>
      </c>
      <c r="D8" s="15"/>
      <c r="E8" s="78" t="s">
        <v>59</v>
      </c>
    </row>
    <row r="9" spans="3:5" ht="15">
      <c r="C9" s="128" t="s">
        <v>168</v>
      </c>
      <c r="D9" s="130"/>
      <c r="E9" s="129" t="s">
        <v>169</v>
      </c>
    </row>
    <row r="10" spans="3:5" ht="15">
      <c r="C10" s="128" t="s">
        <v>2</v>
      </c>
      <c r="D10" s="15"/>
      <c r="E10" s="129" t="s">
        <v>2</v>
      </c>
    </row>
    <row r="11" spans="2:5" ht="12.75">
      <c r="B11" s="74" t="s">
        <v>60</v>
      </c>
      <c r="E11" s="76" t="s">
        <v>158</v>
      </c>
    </row>
    <row r="12" spans="4:5" ht="9.75" customHeight="1">
      <c r="D12" s="79"/>
      <c r="E12" s="75"/>
    </row>
    <row r="13" spans="2:5" ht="12.75">
      <c r="B13" s="1" t="s">
        <v>229</v>
      </c>
      <c r="C13" s="75">
        <f>-438146/1000</f>
        <v>-438.146</v>
      </c>
      <c r="D13" s="79"/>
      <c r="E13" s="75">
        <f>-374311/1000</f>
        <v>-374.311</v>
      </c>
    </row>
    <row r="14" spans="3:5" ht="9.75" customHeight="1">
      <c r="C14" s="80"/>
      <c r="D14" s="79"/>
      <c r="E14" s="75"/>
    </row>
    <row r="15" spans="2:5" ht="12.75">
      <c r="B15" s="1" t="s">
        <v>61</v>
      </c>
      <c r="C15" s="80"/>
      <c r="D15" s="79"/>
      <c r="E15" s="75"/>
    </row>
    <row r="16" spans="2:5" ht="12.75" hidden="1">
      <c r="B16" s="1" t="s">
        <v>62</v>
      </c>
      <c r="C16" s="80"/>
      <c r="D16" s="79"/>
      <c r="E16" s="75"/>
    </row>
    <row r="17" spans="2:5" ht="12.75">
      <c r="B17" s="1" t="s">
        <v>63</v>
      </c>
      <c r="C17" s="75">
        <f>528423/1000</f>
        <v>528.423</v>
      </c>
      <c r="D17" s="79"/>
      <c r="E17" s="75">
        <f>906714/1000</f>
        <v>906.714</v>
      </c>
    </row>
    <row r="18" spans="2:5" ht="12.75">
      <c r="B18" s="1" t="s">
        <v>216</v>
      </c>
      <c r="C18" s="75">
        <f>-178165/1000</f>
        <v>-178.165</v>
      </c>
      <c r="D18" s="79"/>
      <c r="E18" s="81">
        <v>0</v>
      </c>
    </row>
    <row r="19" spans="2:5" ht="12.75" hidden="1">
      <c r="B19" s="1" t="s">
        <v>166</v>
      </c>
      <c r="C19" s="75">
        <v>0</v>
      </c>
      <c r="D19" s="79"/>
      <c r="E19" s="81">
        <v>0</v>
      </c>
    </row>
    <row r="20" spans="2:5" ht="12.75" hidden="1">
      <c r="B20" s="1" t="s">
        <v>64</v>
      </c>
      <c r="C20" s="80"/>
      <c r="D20" s="79"/>
      <c r="E20" s="81">
        <v>0</v>
      </c>
    </row>
    <row r="21" spans="2:5" ht="12.75">
      <c r="B21" s="1" t="s">
        <v>195</v>
      </c>
      <c r="C21" s="75">
        <f>95000/1000</f>
        <v>95</v>
      </c>
      <c r="D21" s="79"/>
      <c r="E21" s="81">
        <v>0</v>
      </c>
    </row>
    <row r="22" spans="2:5" ht="12.75">
      <c r="B22" s="1" t="s">
        <v>65</v>
      </c>
      <c r="C22" s="75">
        <f>542797/1000</f>
        <v>542.797</v>
      </c>
      <c r="D22" s="79"/>
      <c r="E22" s="81">
        <v>0</v>
      </c>
    </row>
    <row r="23" spans="2:5" ht="12.75" hidden="1">
      <c r="B23" s="1" t="s">
        <v>159</v>
      </c>
      <c r="C23" s="80"/>
      <c r="D23" s="79"/>
      <c r="E23" s="81">
        <v>0</v>
      </c>
    </row>
    <row r="24" spans="2:5" ht="12.75" hidden="1">
      <c r="B24" s="1" t="s">
        <v>160</v>
      </c>
      <c r="C24" s="80"/>
      <c r="D24" s="79"/>
      <c r="E24" s="81">
        <v>0</v>
      </c>
    </row>
    <row r="25" spans="2:5" ht="12.75" hidden="1">
      <c r="B25" s="1" t="s">
        <v>66</v>
      </c>
      <c r="C25" s="80"/>
      <c r="D25" s="79"/>
      <c r="E25" s="81"/>
    </row>
    <row r="26" spans="2:5" ht="12.75" hidden="1">
      <c r="B26" s="1" t="s">
        <v>67</v>
      </c>
      <c r="D26" s="79"/>
      <c r="E26" s="81">
        <v>0</v>
      </c>
    </row>
    <row r="27" spans="2:5" ht="12.75" hidden="1">
      <c r="B27" s="1" t="s">
        <v>68</v>
      </c>
      <c r="C27" s="80"/>
      <c r="D27" s="79"/>
      <c r="E27" s="81"/>
    </row>
    <row r="28" spans="2:5" ht="12.75" hidden="1">
      <c r="B28" s="1" t="s">
        <v>69</v>
      </c>
      <c r="C28" s="80"/>
      <c r="D28" s="79"/>
      <c r="E28" s="81"/>
    </row>
    <row r="29" spans="2:5" ht="12.75" hidden="1">
      <c r="B29" s="1" t="s">
        <v>161</v>
      </c>
      <c r="D29" s="79"/>
      <c r="E29" s="81">
        <v>0</v>
      </c>
    </row>
    <row r="30" spans="2:5" ht="12.75">
      <c r="B30" s="1" t="s">
        <v>70</v>
      </c>
      <c r="C30" s="82">
        <f>370445/1000</f>
        <v>370.445</v>
      </c>
      <c r="D30" s="79"/>
      <c r="E30" s="82">
        <f>381376/1000</f>
        <v>381.376</v>
      </c>
    </row>
    <row r="31" spans="3:5" ht="9.75" customHeight="1">
      <c r="C31" s="80"/>
      <c r="D31" s="79"/>
      <c r="E31" s="75"/>
    </row>
    <row r="32" spans="2:5" ht="12.75">
      <c r="B32" s="74" t="s">
        <v>71</v>
      </c>
      <c r="C32" s="75">
        <f>SUM(C13:C30)</f>
        <v>920.354</v>
      </c>
      <c r="D32" s="79"/>
      <c r="E32" s="75">
        <f>SUM(E13:E30)</f>
        <v>913.779</v>
      </c>
    </row>
    <row r="33" spans="3:5" ht="9.75" customHeight="1">
      <c r="C33" s="80"/>
      <c r="D33" s="79"/>
      <c r="E33" s="75"/>
    </row>
    <row r="34" spans="2:5" ht="12.75">
      <c r="B34" s="1" t="s">
        <v>72</v>
      </c>
      <c r="C34" s="75">
        <f>4317571/1000</f>
        <v>4317.571</v>
      </c>
      <c r="D34" s="79"/>
      <c r="E34" s="75">
        <f>-416400/1000</f>
        <v>-416.4</v>
      </c>
    </row>
    <row r="35" spans="2:5" ht="12.75">
      <c r="B35" s="1" t="s">
        <v>73</v>
      </c>
      <c r="C35" s="75">
        <f>3215435/1000</f>
        <v>3215.435</v>
      </c>
      <c r="D35" s="79"/>
      <c r="E35" s="75">
        <f>2907468/1000</f>
        <v>2907.468</v>
      </c>
    </row>
    <row r="36" spans="2:5" ht="12.75">
      <c r="B36" s="1" t="s">
        <v>74</v>
      </c>
      <c r="C36" s="82">
        <f>-1708989/1000</f>
        <v>-1708.989</v>
      </c>
      <c r="D36" s="79"/>
      <c r="E36" s="82">
        <f>-1644172/1000</f>
        <v>-1644.172</v>
      </c>
    </row>
    <row r="37" spans="2:5" ht="12.75">
      <c r="B37" s="74" t="s">
        <v>213</v>
      </c>
      <c r="C37" s="75">
        <f>SUM(C32:C36)</f>
        <v>6744.371000000001</v>
      </c>
      <c r="D37" s="79"/>
      <c r="E37" s="75">
        <f>SUM(E32:E36)</f>
        <v>1760.6749999999997</v>
      </c>
    </row>
    <row r="38" spans="3:5" ht="9.75" customHeight="1">
      <c r="C38" s="80"/>
      <c r="D38" s="79"/>
      <c r="E38" s="75"/>
    </row>
    <row r="39" spans="2:5" ht="12.75">
      <c r="B39" s="1" t="s">
        <v>75</v>
      </c>
      <c r="C39" s="82">
        <f>-128656/1000</f>
        <v>-128.656</v>
      </c>
      <c r="D39" s="79"/>
      <c r="E39" s="83">
        <v>0</v>
      </c>
    </row>
    <row r="40" spans="2:5" ht="12.75">
      <c r="B40" s="74" t="s">
        <v>214</v>
      </c>
      <c r="C40" s="75">
        <f>+C37+C39</f>
        <v>6615.715000000001</v>
      </c>
      <c r="D40" s="79"/>
      <c r="E40" s="75">
        <f>+E37+E39</f>
        <v>1760.6749999999997</v>
      </c>
    </row>
    <row r="41" spans="3:5" ht="9.75" customHeight="1">
      <c r="C41" s="80"/>
      <c r="D41" s="79"/>
      <c r="E41" s="75"/>
    </row>
    <row r="42" spans="2:5" ht="12.75">
      <c r="B42" s="74" t="s">
        <v>76</v>
      </c>
      <c r="C42" s="80"/>
      <c r="D42" s="79"/>
      <c r="E42" s="75"/>
    </row>
    <row r="43" spans="3:5" ht="9.75" customHeight="1">
      <c r="C43" s="80"/>
      <c r="D43" s="79"/>
      <c r="E43" s="75"/>
    </row>
    <row r="44" spans="2:5" ht="15" customHeight="1" hidden="1">
      <c r="B44" s="1" t="s">
        <v>77</v>
      </c>
      <c r="C44" s="75">
        <v>0</v>
      </c>
      <c r="D44" s="79"/>
      <c r="E44" s="75">
        <v>0</v>
      </c>
    </row>
    <row r="45" spans="2:5" ht="15" customHeight="1">
      <c r="B45" s="1" t="s">
        <v>78</v>
      </c>
      <c r="C45" s="75">
        <v>-10.482</v>
      </c>
      <c r="D45" s="79"/>
      <c r="E45" s="75">
        <v>0</v>
      </c>
    </row>
    <row r="46" spans="2:5" ht="12.75">
      <c r="B46" s="1" t="s">
        <v>79</v>
      </c>
      <c r="C46" s="81">
        <f>704535/1000</f>
        <v>704.535</v>
      </c>
      <c r="D46" s="79"/>
      <c r="E46" s="81">
        <v>0</v>
      </c>
    </row>
    <row r="47" spans="2:5" ht="12.75" hidden="1">
      <c r="B47" s="1" t="s">
        <v>80</v>
      </c>
      <c r="C47" s="81"/>
      <c r="D47" s="79"/>
      <c r="E47" s="81"/>
    </row>
    <row r="48" spans="2:5" ht="12.75">
      <c r="B48" s="1" t="s">
        <v>196</v>
      </c>
      <c r="C48" s="81">
        <f>75000/1000</f>
        <v>75</v>
      </c>
      <c r="D48" s="79"/>
      <c r="E48" s="81">
        <v>0</v>
      </c>
    </row>
    <row r="49" spans="3:5" ht="4.5" customHeight="1">
      <c r="C49" s="84"/>
      <c r="D49" s="79"/>
      <c r="E49" s="75" t="s">
        <v>158</v>
      </c>
    </row>
    <row r="50" spans="2:5" ht="12.75">
      <c r="B50" s="1" t="s">
        <v>81</v>
      </c>
      <c r="C50" s="85">
        <f>SUM(C44:C48)</f>
        <v>769.053</v>
      </c>
      <c r="D50" s="79"/>
      <c r="E50" s="85">
        <v>0</v>
      </c>
    </row>
    <row r="51" spans="4:5" ht="9.75" customHeight="1">
      <c r="D51" s="79"/>
      <c r="E51" s="75"/>
    </row>
    <row r="52" spans="2:5" ht="12.75">
      <c r="B52" s="74" t="s">
        <v>82</v>
      </c>
      <c r="D52" s="79"/>
      <c r="E52" s="75"/>
    </row>
    <row r="53" spans="4:5" ht="9.75" customHeight="1">
      <c r="D53" s="79"/>
      <c r="E53" s="75"/>
    </row>
    <row r="54" spans="2:5" ht="15" customHeight="1" hidden="1">
      <c r="B54" s="1" t="s">
        <v>83</v>
      </c>
      <c r="D54" s="79"/>
      <c r="E54" s="75"/>
    </row>
    <row r="55" spans="2:5" ht="15" customHeight="1">
      <c r="B55" s="1" t="s">
        <v>230</v>
      </c>
      <c r="C55" s="75">
        <f>1611874/1000</f>
        <v>1611.874</v>
      </c>
      <c r="D55" s="79"/>
      <c r="E55" s="75">
        <f>909212/1000</f>
        <v>909.212</v>
      </c>
    </row>
    <row r="56" spans="2:5" ht="12.75">
      <c r="B56" s="1" t="s">
        <v>84</v>
      </c>
      <c r="C56" s="75">
        <f>-120015/1000</f>
        <v>-120.015</v>
      </c>
      <c r="D56" s="79"/>
      <c r="E56" s="75">
        <f>-348960/1000</f>
        <v>-348.96</v>
      </c>
    </row>
    <row r="57" spans="2:5" ht="12.75" hidden="1">
      <c r="B57" s="1" t="s">
        <v>85</v>
      </c>
      <c r="D57" s="79"/>
      <c r="E57" s="75"/>
    </row>
    <row r="58" spans="2:5" ht="12.75">
      <c r="B58" s="1" t="s">
        <v>86</v>
      </c>
      <c r="C58" s="75">
        <f>-76675/1000</f>
        <v>-76.675</v>
      </c>
      <c r="D58" s="79"/>
      <c r="E58" s="75">
        <f>-48325/1000</f>
        <v>-48.325</v>
      </c>
    </row>
    <row r="59" spans="2:5" ht="12.75" hidden="1">
      <c r="B59" s="1" t="s">
        <v>162</v>
      </c>
      <c r="D59" s="79"/>
      <c r="E59" s="75">
        <v>0</v>
      </c>
    </row>
    <row r="60" spans="2:5" ht="12.75">
      <c r="B60" s="1" t="s">
        <v>87</v>
      </c>
      <c r="C60" s="82">
        <f>-C30</f>
        <v>-370.445</v>
      </c>
      <c r="D60" s="79"/>
      <c r="E60" s="75">
        <f>-381376/1000</f>
        <v>-381.376</v>
      </c>
    </row>
    <row r="61" spans="2:5" ht="12.75">
      <c r="B61" s="1" t="s">
        <v>231</v>
      </c>
      <c r="C61" s="85">
        <f>SUM(C55:C60)</f>
        <v>1044.739</v>
      </c>
      <c r="D61" s="79"/>
      <c r="E61" s="85">
        <f>SUM(E55:E60)</f>
        <v>130.551</v>
      </c>
    </row>
    <row r="62" spans="4:5" ht="9.75" customHeight="1">
      <c r="D62" s="79"/>
      <c r="E62" s="75"/>
    </row>
    <row r="63" spans="2:5" ht="12.75">
      <c r="B63" s="74" t="s">
        <v>215</v>
      </c>
      <c r="C63" s="75">
        <f>+C40+C61+C50</f>
        <v>8429.507000000001</v>
      </c>
      <c r="D63" s="79"/>
      <c r="E63" s="75">
        <f>+E40+E61</f>
        <v>1891.2259999999997</v>
      </c>
    </row>
    <row r="64" spans="4:5" ht="9.75" customHeight="1">
      <c r="D64" s="79"/>
      <c r="E64" s="75"/>
    </row>
    <row r="65" spans="2:5" ht="12.75">
      <c r="B65" s="74" t="s">
        <v>88</v>
      </c>
      <c r="C65" s="75">
        <f>-6568154/1000</f>
        <v>-6568.154</v>
      </c>
      <c r="D65" s="79"/>
      <c r="E65" s="75">
        <f>-5463173/1000</f>
        <v>-5463.173</v>
      </c>
    </row>
    <row r="66" spans="2:5" ht="9.75" customHeight="1">
      <c r="B66" s="74"/>
      <c r="D66" s="79"/>
      <c r="E66" s="75"/>
    </row>
    <row r="67" spans="2:5" ht="13.5" thickBot="1">
      <c r="B67" s="74" t="s">
        <v>89</v>
      </c>
      <c r="C67" s="86">
        <f>+C63+C65</f>
        <v>1861.353000000001</v>
      </c>
      <c r="D67" s="79"/>
      <c r="E67" s="86">
        <f>+E63+E65</f>
        <v>-3571.947</v>
      </c>
    </row>
    <row r="68" spans="4:5" ht="13.5" thickTop="1">
      <c r="D68" s="79"/>
      <c r="E68" s="75"/>
    </row>
    <row r="69" spans="4:5" ht="9.75" customHeight="1">
      <c r="D69" s="79"/>
      <c r="E69" s="75"/>
    </row>
    <row r="70" spans="2:5" ht="12.75">
      <c r="B70" s="74" t="s">
        <v>90</v>
      </c>
      <c r="D70" s="79"/>
      <c r="E70" s="75"/>
    </row>
    <row r="71" spans="4:5" ht="9.75" customHeight="1">
      <c r="D71" s="79"/>
      <c r="E71" s="75"/>
    </row>
    <row r="72" spans="2:5" ht="12.75">
      <c r="B72" s="1" t="s">
        <v>91</v>
      </c>
      <c r="C72" s="75">
        <f>2344438/1000</f>
        <v>2344.438</v>
      </c>
      <c r="D72" s="79"/>
      <c r="E72" s="75">
        <f>105282/1000</f>
        <v>105.282</v>
      </c>
    </row>
    <row r="73" spans="2:5" ht="12.75">
      <c r="B73" s="1" t="s">
        <v>92</v>
      </c>
      <c r="C73" s="75">
        <f>-483083/1000</f>
        <v>-483.083</v>
      </c>
      <c r="D73" s="79"/>
      <c r="E73" s="75">
        <f>-3677229/1000</f>
        <v>-3677.229</v>
      </c>
    </row>
    <row r="74" spans="3:7" ht="13.5" thickBot="1">
      <c r="C74" s="86">
        <f>+C72+C73</f>
        <v>1861.355</v>
      </c>
      <c r="D74" s="79"/>
      <c r="E74" s="86">
        <f>+E72+E73</f>
        <v>-3571.9469999999997</v>
      </c>
      <c r="G74" s="158">
        <f>+C67-C74</f>
        <v>-0.0019999999990432116</v>
      </c>
    </row>
    <row r="75" ht="9.75" customHeight="1" thickTop="1"/>
    <row r="76" ht="9.75" customHeight="1"/>
    <row r="77" spans="2:8" ht="12.75">
      <c r="B77" s="174" t="s">
        <v>235</v>
      </c>
      <c r="C77" s="174"/>
      <c r="D77" s="174"/>
      <c r="E77" s="174"/>
      <c r="F77" s="127"/>
      <c r="G77" s="127"/>
      <c r="H77" s="127"/>
    </row>
    <row r="78" spans="2:8" ht="12.75">
      <c r="B78" s="174" t="s">
        <v>228</v>
      </c>
      <c r="C78" s="174"/>
      <c r="D78" s="174"/>
      <c r="E78" s="174"/>
      <c r="F78" s="127"/>
      <c r="G78" s="127"/>
      <c r="H78" s="127"/>
    </row>
    <row r="83" ht="12.75">
      <c r="C83" s="157">
        <f>+C67-C74</f>
        <v>-0.0019999999990432116</v>
      </c>
    </row>
  </sheetData>
  <mergeCells count="5">
    <mergeCell ref="B78:E78"/>
    <mergeCell ref="B1:E1"/>
    <mergeCell ref="B3:E3"/>
    <mergeCell ref="B4:E4"/>
    <mergeCell ref="B77:E7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3" fitToWidth="1" horizontalDpi="600" verticalDpi="600" orientation="portrait" paperSize="9" scale="92" r:id="rId1"/>
  <headerFooter alignWithMargins="0">
    <oddFooter>&amp;L&amp;D&amp;F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5"/>
  <sheetViews>
    <sheetView workbookViewId="0" topLeftCell="A1">
      <selection activeCell="A1" sqref="A1:M36"/>
    </sheetView>
  </sheetViews>
  <sheetFormatPr defaultColWidth="9.140625" defaultRowHeight="12.75"/>
  <cols>
    <col min="1" max="1" width="2.7109375" style="1" customWidth="1"/>
    <col min="2" max="2" width="25.00390625" style="1" customWidth="1"/>
    <col min="3" max="3" width="13.421875" style="1" customWidth="1"/>
    <col min="4" max="4" width="2.7109375" style="1" customWidth="1"/>
    <col min="5" max="5" width="13.8515625" style="1" customWidth="1"/>
    <col min="6" max="6" width="2.7109375" style="1" customWidth="1"/>
    <col min="7" max="7" width="13.421875" style="1" customWidth="1"/>
    <col min="8" max="8" width="2.7109375" style="1" customWidth="1"/>
    <col min="9" max="9" width="16.7109375" style="1" customWidth="1"/>
    <col min="10" max="10" width="2.7109375" style="1" customWidth="1"/>
    <col min="11" max="11" width="12.28125" style="1" customWidth="1"/>
    <col min="12" max="12" width="1.8515625" style="1" customWidth="1"/>
    <col min="13" max="13" width="13.140625" style="1" customWidth="1"/>
    <col min="14" max="16384" width="9.140625" style="1" customWidth="1"/>
  </cols>
  <sheetData>
    <row r="2" ht="18">
      <c r="B2" s="23" t="s">
        <v>53</v>
      </c>
    </row>
    <row r="3" ht="15.75">
      <c r="B3" s="13" t="s">
        <v>178</v>
      </c>
    </row>
    <row r="4" ht="12.75">
      <c r="B4" s="74"/>
    </row>
    <row r="5" ht="12.75">
      <c r="B5" s="74"/>
    </row>
    <row r="6" ht="15.75">
      <c r="B6" s="13" t="s">
        <v>156</v>
      </c>
    </row>
    <row r="7" ht="15.75">
      <c r="B7" s="13"/>
    </row>
    <row r="8" spans="2:9" ht="15.75">
      <c r="B8" s="13"/>
      <c r="C8" s="177" t="s">
        <v>194</v>
      </c>
      <c r="D8" s="177"/>
      <c r="E8" s="177"/>
      <c r="F8" s="177"/>
      <c r="G8" s="177"/>
      <c r="H8" s="177"/>
      <c r="I8" s="177"/>
    </row>
    <row r="9" spans="3:13" ht="12.75"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3:13" ht="12.75">
      <c r="C10" s="177" t="s">
        <v>193</v>
      </c>
      <c r="D10" s="177"/>
      <c r="E10" s="177"/>
      <c r="F10" s="177"/>
      <c r="G10" s="177"/>
      <c r="H10" s="126"/>
      <c r="I10" s="126"/>
      <c r="J10" s="87"/>
      <c r="K10" s="87"/>
      <c r="L10" s="87"/>
      <c r="M10" s="87"/>
    </row>
    <row r="11" spans="3:13" ht="15">
      <c r="C11" s="90" t="s">
        <v>93</v>
      </c>
      <c r="D11" s="90"/>
      <c r="E11" s="90" t="s">
        <v>94</v>
      </c>
      <c r="F11" s="90"/>
      <c r="G11" s="90" t="s">
        <v>95</v>
      </c>
      <c r="H11" s="90"/>
      <c r="I11" s="90" t="s">
        <v>163</v>
      </c>
      <c r="J11" s="90"/>
      <c r="K11" s="90" t="s">
        <v>191</v>
      </c>
      <c r="L11" s="90"/>
      <c r="M11" s="90"/>
    </row>
    <row r="12" spans="3:13" ht="15">
      <c r="C12" s="90" t="s">
        <v>96</v>
      </c>
      <c r="D12" s="90"/>
      <c r="E12" s="90" t="s">
        <v>97</v>
      </c>
      <c r="F12" s="90"/>
      <c r="G12" s="90" t="s">
        <v>98</v>
      </c>
      <c r="H12" s="90"/>
      <c r="I12" s="90" t="s">
        <v>164</v>
      </c>
      <c r="J12" s="90"/>
      <c r="K12" s="90" t="s">
        <v>192</v>
      </c>
      <c r="L12" s="90"/>
      <c r="M12" s="90" t="s">
        <v>99</v>
      </c>
    </row>
    <row r="13" spans="3:13" ht="14.25"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13" ht="15">
      <c r="B14" s="74" t="s">
        <v>100</v>
      </c>
      <c r="C14" s="90" t="s">
        <v>197</v>
      </c>
      <c r="D14" s="90"/>
      <c r="E14" s="90" t="s">
        <v>197</v>
      </c>
      <c r="F14" s="90"/>
      <c r="G14" s="90" t="s">
        <v>197</v>
      </c>
      <c r="H14" s="90"/>
      <c r="I14" s="90" t="s">
        <v>197</v>
      </c>
      <c r="J14" s="90"/>
      <c r="K14" s="90" t="s">
        <v>197</v>
      </c>
      <c r="L14" s="90"/>
      <c r="M14" s="90" t="s">
        <v>197</v>
      </c>
    </row>
    <row r="16" spans="2:13" ht="12.75">
      <c r="B16" s="1" t="s">
        <v>181</v>
      </c>
      <c r="C16" s="76">
        <f>43285000/1000</f>
        <v>43285</v>
      </c>
      <c r="D16" s="76"/>
      <c r="E16" s="76">
        <f>7400000/1000</f>
        <v>7400</v>
      </c>
      <c r="G16" s="76">
        <f>2577000/1000</f>
        <v>2577</v>
      </c>
      <c r="I16" s="76">
        <f>-38978000/1000</f>
        <v>-38978</v>
      </c>
      <c r="J16" s="76"/>
      <c r="K16" s="76">
        <v>570</v>
      </c>
      <c r="L16" s="76"/>
      <c r="M16" s="76">
        <f>SUM(C16:K16)</f>
        <v>14854</v>
      </c>
    </row>
    <row r="17" spans="2:15" s="4" customFormat="1" ht="12.75">
      <c r="B17" s="4" t="s">
        <v>101</v>
      </c>
      <c r="C17" s="16">
        <v>0</v>
      </c>
      <c r="D17" s="16"/>
      <c r="E17" s="16">
        <v>0</v>
      </c>
      <c r="F17" s="69"/>
      <c r="G17" s="38">
        <v>0</v>
      </c>
      <c r="H17" s="69"/>
      <c r="I17" s="38">
        <v>-340</v>
      </c>
      <c r="J17" s="38"/>
      <c r="K17" s="38">
        <f>-98340.58/1000</f>
        <v>-98.34058</v>
      </c>
      <c r="L17" s="38"/>
      <c r="M17" s="76">
        <f>SUM(C17:K17)</f>
        <v>-438.34058</v>
      </c>
      <c r="N17" s="4" t="s">
        <v>158</v>
      </c>
      <c r="O17" s="65" t="s">
        <v>158</v>
      </c>
    </row>
    <row r="18" spans="2:13" ht="12.75" hidden="1">
      <c r="B18" s="1" t="s">
        <v>102</v>
      </c>
      <c r="C18" s="16">
        <v>0</v>
      </c>
      <c r="D18" s="115"/>
      <c r="E18" s="16">
        <v>0</v>
      </c>
      <c r="F18" s="115"/>
      <c r="G18" s="16">
        <v>0</v>
      </c>
      <c r="H18" s="115"/>
      <c r="I18" s="16">
        <v>0</v>
      </c>
      <c r="M18" s="38">
        <v>0</v>
      </c>
    </row>
    <row r="19" spans="2:13" ht="12.75" hidden="1">
      <c r="B19" s="1" t="s">
        <v>103</v>
      </c>
      <c r="C19" s="16">
        <v>0</v>
      </c>
      <c r="D19" s="115"/>
      <c r="E19" s="16">
        <v>0</v>
      </c>
      <c r="F19" s="115"/>
      <c r="G19" s="16">
        <v>0</v>
      </c>
      <c r="H19" s="115"/>
      <c r="I19" s="16">
        <v>0</v>
      </c>
      <c r="M19" s="38">
        <v>0</v>
      </c>
    </row>
    <row r="20" spans="3:13" ht="12.75">
      <c r="C20" s="11"/>
      <c r="E20" s="11"/>
      <c r="G20" s="11"/>
      <c r="I20" s="11"/>
      <c r="M20" s="11"/>
    </row>
    <row r="21" spans="2:13" ht="9.75" customHeight="1">
      <c r="B21" s="180" t="s">
        <v>179</v>
      </c>
      <c r="C21" s="181">
        <f>SUM(C16:C19)</f>
        <v>43285</v>
      </c>
      <c r="E21" s="181">
        <f>SUM(E16:E19)</f>
        <v>7400</v>
      </c>
      <c r="G21" s="181">
        <f>SUM(G16:G19)</f>
        <v>2577</v>
      </c>
      <c r="I21" s="181">
        <f>SUM(I16:I19)</f>
        <v>-39318</v>
      </c>
      <c r="K21" s="178">
        <f>+K16+K17</f>
        <v>471.65942</v>
      </c>
      <c r="M21" s="181">
        <f>SUM(M16:M19)</f>
        <v>14415.65942</v>
      </c>
    </row>
    <row r="22" spans="2:13" ht="9.75" customHeight="1" thickBot="1">
      <c r="B22" s="180"/>
      <c r="C22" s="182"/>
      <c r="D22" s="76"/>
      <c r="E22" s="182"/>
      <c r="G22" s="182"/>
      <c r="I22" s="182"/>
      <c r="J22" s="76"/>
      <c r="K22" s="179"/>
      <c r="L22" s="76"/>
      <c r="M22" s="182"/>
    </row>
    <row r="23" ht="13.5" thickTop="1"/>
    <row r="25" spans="2:13" ht="12.75">
      <c r="B25" s="1" t="s">
        <v>149</v>
      </c>
      <c r="C25" s="76">
        <f>43285000/1000</f>
        <v>43285</v>
      </c>
      <c r="E25" s="76">
        <f>7400000/1000</f>
        <v>7400</v>
      </c>
      <c r="G25" s="76">
        <v>0</v>
      </c>
      <c r="I25" s="76">
        <f>-32924000/1000</f>
        <v>-32924</v>
      </c>
      <c r="K25" s="76">
        <v>770</v>
      </c>
      <c r="M25" s="76">
        <f>SUM(C25:K25)</f>
        <v>18531</v>
      </c>
    </row>
    <row r="26" spans="2:13" ht="12.75">
      <c r="B26" s="1" t="s">
        <v>101</v>
      </c>
      <c r="C26" s="114">
        <v>0</v>
      </c>
      <c r="D26" s="114"/>
      <c r="E26" s="114">
        <v>0</v>
      </c>
      <c r="F26" s="115"/>
      <c r="G26" s="115">
        <v>0</v>
      </c>
      <c r="I26" s="76">
        <v>-381</v>
      </c>
      <c r="K26" s="76">
        <v>-50</v>
      </c>
      <c r="M26" s="76">
        <f>SUM(C26:K26)</f>
        <v>-431</v>
      </c>
    </row>
    <row r="27" spans="2:13" ht="12.75" hidden="1">
      <c r="B27" s="1" t="s">
        <v>102</v>
      </c>
      <c r="C27" s="115">
        <v>0</v>
      </c>
      <c r="D27" s="115"/>
      <c r="E27" s="115">
        <v>0</v>
      </c>
      <c r="F27" s="115"/>
      <c r="G27" s="115">
        <v>0</v>
      </c>
      <c r="H27" s="115"/>
      <c r="I27" s="115">
        <v>0</v>
      </c>
      <c r="J27" s="115"/>
      <c r="K27" s="115"/>
      <c r="L27" s="115"/>
      <c r="M27" s="76">
        <f>SUM(C27:I27)</f>
        <v>0</v>
      </c>
    </row>
    <row r="28" spans="2:13" ht="12.75" hidden="1">
      <c r="B28" s="1" t="s">
        <v>103</v>
      </c>
      <c r="C28" s="115">
        <v>0</v>
      </c>
      <c r="D28" s="115"/>
      <c r="E28" s="115">
        <v>0</v>
      </c>
      <c r="F28" s="115"/>
      <c r="G28" s="115">
        <v>0</v>
      </c>
      <c r="H28" s="115"/>
      <c r="I28" s="115">
        <v>0</v>
      </c>
      <c r="J28" s="115"/>
      <c r="K28" s="115"/>
      <c r="L28" s="115"/>
      <c r="M28" s="115">
        <v>0</v>
      </c>
    </row>
    <row r="29" spans="3:13" ht="12.75">
      <c r="C29" s="11"/>
      <c r="E29" s="11"/>
      <c r="G29" s="11"/>
      <c r="I29" s="11"/>
      <c r="M29" s="11"/>
    </row>
    <row r="30" spans="2:13" ht="9.75" customHeight="1">
      <c r="B30" s="180" t="s">
        <v>180</v>
      </c>
      <c r="C30" s="181">
        <f>SUM(C25:C28)</f>
        <v>43285</v>
      </c>
      <c r="E30" s="181">
        <f>SUM(E25:E28)</f>
        <v>7400</v>
      </c>
      <c r="G30" s="181">
        <f>SUM(G25:G28)</f>
        <v>0</v>
      </c>
      <c r="H30" s="87"/>
      <c r="I30" s="181">
        <f>SUM(I25:I28)</f>
        <v>-33305</v>
      </c>
      <c r="K30" s="178">
        <f>+K25+K26</f>
        <v>720</v>
      </c>
      <c r="M30" s="181">
        <f>SUM(C30:K31)</f>
        <v>18100</v>
      </c>
    </row>
    <row r="31" spans="2:13" ht="9.75" customHeight="1" thickBot="1">
      <c r="B31" s="180"/>
      <c r="C31" s="183"/>
      <c r="E31" s="183"/>
      <c r="G31" s="183"/>
      <c r="H31" s="87"/>
      <c r="I31" s="183"/>
      <c r="K31" s="179"/>
      <c r="M31" s="183"/>
    </row>
    <row r="32" ht="13.5" thickTop="1"/>
    <row r="34" spans="2:13" ht="12.75">
      <c r="B34" s="174" t="s">
        <v>236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</row>
    <row r="35" spans="2:13" ht="12.75">
      <c r="B35" s="173" t="s">
        <v>232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</row>
  </sheetData>
  <mergeCells count="18">
    <mergeCell ref="B34:M34"/>
    <mergeCell ref="B35:M35"/>
    <mergeCell ref="I21:I22"/>
    <mergeCell ref="M21:M22"/>
    <mergeCell ref="B30:B31"/>
    <mergeCell ref="C30:C31"/>
    <mergeCell ref="E30:E31"/>
    <mergeCell ref="G30:G31"/>
    <mergeCell ref="I30:I31"/>
    <mergeCell ref="M30:M31"/>
    <mergeCell ref="B21:B22"/>
    <mergeCell ref="C21:C22"/>
    <mergeCell ref="E21:E22"/>
    <mergeCell ref="G21:G22"/>
    <mergeCell ref="C8:I8"/>
    <mergeCell ref="K21:K22"/>
    <mergeCell ref="K30:K31"/>
    <mergeCell ref="C10:G1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r:id="rId2"/>
  <headerFooter alignWithMargins="0">
    <oddFooter>&amp;L&amp;D&amp;F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4"/>
  <sheetViews>
    <sheetView workbookViewId="0" topLeftCell="A1">
      <selection activeCell="F20" sqref="F20"/>
    </sheetView>
  </sheetViews>
  <sheetFormatPr defaultColWidth="9.140625" defaultRowHeight="12.75"/>
  <cols>
    <col min="1" max="2" width="5.7109375" style="1" customWidth="1"/>
    <col min="3" max="3" width="23.8515625" style="1" customWidth="1"/>
    <col min="4" max="9" width="15.7109375" style="1" customWidth="1"/>
    <col min="10" max="16384" width="9.140625" style="1" customWidth="1"/>
  </cols>
  <sheetData>
    <row r="2" spans="1:3" ht="15.75">
      <c r="A2" s="89">
        <v>1.07</v>
      </c>
      <c r="B2" s="90"/>
      <c r="C2" s="13" t="s">
        <v>104</v>
      </c>
    </row>
    <row r="5" spans="3:4" ht="15">
      <c r="C5" s="90" t="s">
        <v>105</v>
      </c>
      <c r="D5" s="18" t="s">
        <v>106</v>
      </c>
    </row>
    <row r="6" spans="4:9" ht="15">
      <c r="D6" s="184" t="s">
        <v>182</v>
      </c>
      <c r="E6" s="185"/>
      <c r="F6" s="185"/>
      <c r="G6" s="185"/>
      <c r="H6" s="185"/>
      <c r="I6" s="186"/>
    </row>
    <row r="7" spans="4:9" ht="14.25">
      <c r="D7" s="91" t="s">
        <v>107</v>
      </c>
      <c r="E7" s="91" t="s">
        <v>108</v>
      </c>
      <c r="F7" s="92" t="s">
        <v>109</v>
      </c>
      <c r="G7" s="91" t="s">
        <v>233</v>
      </c>
      <c r="H7" s="187" t="s">
        <v>111</v>
      </c>
      <c r="I7" s="187" t="s">
        <v>112</v>
      </c>
    </row>
    <row r="8" spans="4:9" ht="12.75">
      <c r="D8" s="93" t="s">
        <v>113</v>
      </c>
      <c r="E8" s="93" t="s">
        <v>114</v>
      </c>
      <c r="F8" s="94" t="s">
        <v>115</v>
      </c>
      <c r="G8" s="93" t="s">
        <v>116</v>
      </c>
      <c r="H8" s="188"/>
      <c r="I8" s="188"/>
    </row>
    <row r="9" spans="4:9" ht="14.25">
      <c r="D9" s="95" t="s">
        <v>150</v>
      </c>
      <c r="E9" s="95" t="s">
        <v>150</v>
      </c>
      <c r="F9" s="95" t="s">
        <v>150</v>
      </c>
      <c r="G9" s="95" t="s">
        <v>150</v>
      </c>
      <c r="H9" s="95" t="s">
        <v>150</v>
      </c>
      <c r="I9" s="116" t="s">
        <v>150</v>
      </c>
    </row>
    <row r="10" spans="3:9" ht="15">
      <c r="C10" s="96" t="s">
        <v>117</v>
      </c>
      <c r="D10" s="14"/>
      <c r="E10" s="14"/>
      <c r="F10" s="21"/>
      <c r="G10" s="14"/>
      <c r="H10" s="21"/>
      <c r="I10" s="21"/>
    </row>
    <row r="11" spans="3:9" ht="12.75">
      <c r="C11" s="9"/>
      <c r="D11" s="8" t="s">
        <v>158</v>
      </c>
      <c r="E11" s="8" t="s">
        <v>158</v>
      </c>
      <c r="F11" s="9" t="s">
        <v>158</v>
      </c>
      <c r="G11" s="97" t="s">
        <v>158</v>
      </c>
      <c r="H11" s="101" t="s">
        <v>158</v>
      </c>
      <c r="I11" s="9" t="s">
        <v>158</v>
      </c>
    </row>
    <row r="12" spans="3:9" ht="12.75">
      <c r="C12" s="9" t="s">
        <v>118</v>
      </c>
      <c r="D12" s="97">
        <v>10.6</v>
      </c>
      <c r="E12" s="97">
        <v>4.76</v>
      </c>
      <c r="F12" s="101">
        <v>2.06</v>
      </c>
      <c r="G12" s="97">
        <v>0</v>
      </c>
      <c r="H12" s="101">
        <v>0</v>
      </c>
      <c r="I12" s="9">
        <f>SUM(D12:H12)</f>
        <v>17.419999999999998</v>
      </c>
    </row>
    <row r="13" spans="3:9" ht="12.75">
      <c r="C13" s="9" t="s">
        <v>165</v>
      </c>
      <c r="D13" s="107">
        <v>0</v>
      </c>
      <c r="E13" s="107">
        <v>0</v>
      </c>
      <c r="F13" s="109">
        <v>0</v>
      </c>
      <c r="G13" s="107">
        <v>0</v>
      </c>
      <c r="H13" s="109">
        <v>0</v>
      </c>
      <c r="I13" s="109">
        <f>SUM(D13:H13)</f>
        <v>0</v>
      </c>
    </row>
    <row r="14" spans="3:9" ht="12.75">
      <c r="C14" s="9"/>
      <c r="D14" s="97"/>
      <c r="E14" s="97"/>
      <c r="F14" s="101"/>
      <c r="G14" s="97"/>
      <c r="H14" s="101"/>
      <c r="I14" s="101"/>
    </row>
    <row r="15" spans="3:9" ht="15">
      <c r="C15" s="100" t="s">
        <v>119</v>
      </c>
      <c r="D15" s="97"/>
      <c r="E15" s="97"/>
      <c r="F15" s="101"/>
      <c r="G15" s="97"/>
      <c r="H15" s="101"/>
      <c r="I15" s="101"/>
    </row>
    <row r="16" spans="3:9" ht="12.75">
      <c r="C16" s="9" t="s">
        <v>120</v>
      </c>
      <c r="D16" s="97">
        <v>0.76</v>
      </c>
      <c r="E16" s="97">
        <v>0</v>
      </c>
      <c r="F16" s="97">
        <v>-0.81</v>
      </c>
      <c r="G16" s="97">
        <v>-0.02</v>
      </c>
      <c r="H16" s="101">
        <v>0</v>
      </c>
      <c r="I16" s="101">
        <f>SUM(D16:H16)</f>
        <v>-0.07000000000000005</v>
      </c>
    </row>
    <row r="17" spans="3:9" ht="12.75">
      <c r="C17" s="9" t="s">
        <v>121</v>
      </c>
      <c r="D17" s="97">
        <v>-0.19</v>
      </c>
      <c r="E17" s="97">
        <v>-0.08</v>
      </c>
      <c r="F17" s="101">
        <v>-0.1</v>
      </c>
      <c r="G17" s="97">
        <v>0</v>
      </c>
      <c r="H17" s="101">
        <v>0</v>
      </c>
      <c r="I17" s="101">
        <f>SUM(D17:H17)</f>
        <v>-0.37</v>
      </c>
    </row>
    <row r="18" spans="3:9" ht="12.75">
      <c r="C18" s="9" t="s">
        <v>122</v>
      </c>
      <c r="D18" s="107">
        <v>0</v>
      </c>
      <c r="E18" s="107">
        <v>0</v>
      </c>
      <c r="F18" s="109">
        <v>0</v>
      </c>
      <c r="G18" s="107"/>
      <c r="H18" s="109"/>
      <c r="I18" s="109"/>
    </row>
    <row r="19" spans="3:9" ht="12.75">
      <c r="C19" s="9"/>
      <c r="D19" s="97"/>
      <c r="E19" s="97"/>
      <c r="F19" s="101"/>
      <c r="G19" s="97"/>
      <c r="H19" s="101"/>
      <c r="I19" s="101"/>
    </row>
    <row r="20" spans="3:9" ht="12.75">
      <c r="C20" s="9" t="s">
        <v>123</v>
      </c>
      <c r="D20" s="97">
        <f>+D16+D17</f>
        <v>0.5700000000000001</v>
      </c>
      <c r="E20" s="97">
        <v>-0.08</v>
      </c>
      <c r="F20" s="101">
        <f>+F16+F17</f>
        <v>-0.91</v>
      </c>
      <c r="G20" s="97">
        <v>-0.02</v>
      </c>
      <c r="H20" s="101">
        <v>0</v>
      </c>
      <c r="I20" s="101">
        <f>+I16+I17</f>
        <v>-0.44000000000000006</v>
      </c>
    </row>
    <row r="21" spans="3:9" ht="12.75">
      <c r="C21" s="9"/>
      <c r="D21" s="97"/>
      <c r="E21" s="97"/>
      <c r="F21" s="101"/>
      <c r="G21" s="97"/>
      <c r="H21" s="101"/>
      <c r="I21" s="101"/>
    </row>
    <row r="22" spans="3:9" ht="12.75">
      <c r="C22" s="9" t="s">
        <v>124</v>
      </c>
      <c r="D22" s="97">
        <v>0</v>
      </c>
      <c r="E22" s="117">
        <v>0</v>
      </c>
      <c r="F22" s="101">
        <v>0</v>
      </c>
      <c r="G22" s="97">
        <v>0</v>
      </c>
      <c r="H22" s="101">
        <v>0</v>
      </c>
      <c r="I22" s="101">
        <v>0</v>
      </c>
    </row>
    <row r="23" spans="3:9" ht="9.75" customHeight="1">
      <c r="C23" s="9"/>
      <c r="D23" s="97"/>
      <c r="E23" s="117"/>
      <c r="F23" s="101"/>
      <c r="G23" s="97"/>
      <c r="H23" s="101"/>
      <c r="I23" s="101"/>
    </row>
    <row r="24" spans="3:9" ht="12.75">
      <c r="C24" s="9" t="s">
        <v>44</v>
      </c>
      <c r="D24" s="97">
        <v>0</v>
      </c>
      <c r="E24" s="117">
        <v>0</v>
      </c>
      <c r="F24" s="101">
        <v>0</v>
      </c>
      <c r="G24" s="97">
        <v>0</v>
      </c>
      <c r="H24" s="101">
        <v>0.1</v>
      </c>
      <c r="I24" s="101">
        <f>SUM(D24:H24)</f>
        <v>0.1</v>
      </c>
    </row>
    <row r="25" spans="3:9" ht="12.75">
      <c r="C25" s="9"/>
      <c r="D25" s="97"/>
      <c r="E25" s="97"/>
      <c r="F25" s="101"/>
      <c r="G25" s="97"/>
      <c r="H25" s="101"/>
      <c r="I25" s="101"/>
    </row>
    <row r="26" spans="3:9" ht="9.75" customHeight="1">
      <c r="C26" s="189" t="s">
        <v>125</v>
      </c>
      <c r="D26" s="190">
        <f aca="true" t="shared" si="0" ref="D26:I26">+D20+D22+D24</f>
        <v>0.5700000000000001</v>
      </c>
      <c r="E26" s="190">
        <f t="shared" si="0"/>
        <v>-0.08</v>
      </c>
      <c r="F26" s="190">
        <f t="shared" si="0"/>
        <v>-0.91</v>
      </c>
      <c r="G26" s="190">
        <f t="shared" si="0"/>
        <v>-0.02</v>
      </c>
      <c r="H26" s="190">
        <f t="shared" si="0"/>
        <v>0.1</v>
      </c>
      <c r="I26" s="190">
        <f t="shared" si="0"/>
        <v>-0.3400000000000001</v>
      </c>
    </row>
    <row r="27" spans="3:9" ht="9.75" customHeight="1">
      <c r="C27" s="188"/>
      <c r="D27" s="191"/>
      <c r="E27" s="191"/>
      <c r="F27" s="191"/>
      <c r="G27" s="191"/>
      <c r="H27" s="191"/>
      <c r="I27" s="191"/>
    </row>
    <row r="28" spans="3:9" ht="12.75">
      <c r="C28" s="14"/>
      <c r="D28" s="118"/>
      <c r="E28" s="119"/>
      <c r="F28" s="118"/>
      <c r="G28" s="119"/>
      <c r="H28" s="118"/>
      <c r="I28" s="118"/>
    </row>
    <row r="29" spans="3:9" ht="12.75">
      <c r="C29" s="8"/>
      <c r="D29" s="101"/>
      <c r="E29" s="97"/>
      <c r="F29" s="101"/>
      <c r="G29" s="97"/>
      <c r="H29" s="101"/>
      <c r="I29" s="101"/>
    </row>
    <row r="30" spans="3:9" ht="15">
      <c r="C30" s="102" t="s">
        <v>126</v>
      </c>
      <c r="D30" s="101"/>
      <c r="E30" s="97"/>
      <c r="F30" s="101"/>
      <c r="G30" s="97"/>
      <c r="H30" s="101"/>
      <c r="I30" s="101"/>
    </row>
    <row r="31" spans="3:9" ht="15">
      <c r="C31" s="102" t="s">
        <v>127</v>
      </c>
      <c r="D31" s="101"/>
      <c r="E31" s="97"/>
      <c r="F31" s="101"/>
      <c r="G31" s="97"/>
      <c r="H31" s="101"/>
      <c r="I31" s="101"/>
    </row>
    <row r="32" spans="3:10" ht="12.75">
      <c r="C32" s="8" t="s">
        <v>128</v>
      </c>
      <c r="D32" s="101">
        <v>27.97</v>
      </c>
      <c r="E32" s="97">
        <v>2.32</v>
      </c>
      <c r="F32" s="101">
        <v>14</v>
      </c>
      <c r="G32" s="97">
        <v>5.45</v>
      </c>
      <c r="H32" s="101">
        <v>-8.88</v>
      </c>
      <c r="I32" s="101">
        <f>SUM(D32:H32)</f>
        <v>40.86</v>
      </c>
      <c r="J32" s="131">
        <v>0</v>
      </c>
    </row>
    <row r="33" spans="3:10" ht="12.75">
      <c r="C33" s="8" t="s">
        <v>129</v>
      </c>
      <c r="D33" s="101">
        <v>-14.94</v>
      </c>
      <c r="E33" s="97">
        <v>-29.8</v>
      </c>
      <c r="F33" s="101">
        <v>-10</v>
      </c>
      <c r="G33" s="97">
        <v>-5.01</v>
      </c>
      <c r="H33" s="101">
        <v>33.31</v>
      </c>
      <c r="I33" s="101">
        <f>SUM(D33:H33)</f>
        <v>-26.439999999999998</v>
      </c>
      <c r="J33" s="131">
        <v>0</v>
      </c>
    </row>
    <row r="34" spans="3:10" ht="12.75">
      <c r="C34" s="8" t="s">
        <v>130</v>
      </c>
      <c r="D34" s="190">
        <f>+D32+D33</f>
        <v>13.03</v>
      </c>
      <c r="E34" s="190">
        <f>+E32+E33</f>
        <v>-27.48</v>
      </c>
      <c r="F34" s="190">
        <f>+F32+F33</f>
        <v>4</v>
      </c>
      <c r="G34" s="190">
        <f>+G32+G33</f>
        <v>0.4400000000000004</v>
      </c>
      <c r="H34" s="190">
        <v>24.37</v>
      </c>
      <c r="I34" s="190">
        <f>+I32+I33</f>
        <v>14.420000000000002</v>
      </c>
      <c r="J34" s="132"/>
    </row>
    <row r="35" spans="3:10" ht="12.75">
      <c r="C35" s="8" t="s">
        <v>131</v>
      </c>
      <c r="D35" s="191"/>
      <c r="E35" s="191"/>
      <c r="F35" s="191"/>
      <c r="G35" s="191"/>
      <c r="H35" s="191"/>
      <c r="I35" s="191"/>
      <c r="J35" s="131">
        <f>SUM(D34:G35)</f>
        <v>-10.010000000000002</v>
      </c>
    </row>
    <row r="36" spans="3:9" ht="12.75">
      <c r="C36" s="8"/>
      <c r="D36" s="101"/>
      <c r="E36" s="97"/>
      <c r="F36" s="101"/>
      <c r="G36" s="97"/>
      <c r="H36" s="101"/>
      <c r="I36" s="101"/>
    </row>
    <row r="37" spans="3:9" ht="12.75">
      <c r="C37" s="8" t="s">
        <v>132</v>
      </c>
      <c r="D37" s="101">
        <v>0</v>
      </c>
      <c r="E37" s="97">
        <v>0</v>
      </c>
      <c r="F37" s="97">
        <v>0</v>
      </c>
      <c r="G37" s="97">
        <v>0</v>
      </c>
      <c r="H37" s="101">
        <v>0</v>
      </c>
      <c r="I37" s="101">
        <v>0</v>
      </c>
    </row>
    <row r="38" spans="3:9" ht="12.75">
      <c r="C38" s="8" t="s">
        <v>133</v>
      </c>
      <c r="D38" s="101">
        <v>0.11</v>
      </c>
      <c r="E38" s="97">
        <v>0</v>
      </c>
      <c r="F38" s="101">
        <v>0.41</v>
      </c>
      <c r="G38" s="97">
        <v>0.01</v>
      </c>
      <c r="H38" s="101">
        <v>0</v>
      </c>
      <c r="I38" s="101">
        <f>SUM(D38:H38)</f>
        <v>0.53</v>
      </c>
    </row>
    <row r="39" spans="3:9" ht="12.75">
      <c r="C39" s="8" t="s">
        <v>134</v>
      </c>
      <c r="D39" s="101">
        <v>0</v>
      </c>
      <c r="E39" s="97">
        <v>0</v>
      </c>
      <c r="F39" s="101">
        <v>0</v>
      </c>
      <c r="G39" s="97">
        <v>0</v>
      </c>
      <c r="H39" s="101">
        <v>0</v>
      </c>
      <c r="I39" s="101">
        <v>0</v>
      </c>
    </row>
    <row r="40" spans="3:9" ht="12.75">
      <c r="C40" s="8" t="s">
        <v>135</v>
      </c>
      <c r="D40" s="101">
        <v>0</v>
      </c>
      <c r="E40" s="97">
        <v>0</v>
      </c>
      <c r="F40" s="101">
        <v>0</v>
      </c>
      <c r="G40" s="97">
        <v>0</v>
      </c>
      <c r="H40" s="101">
        <v>0</v>
      </c>
      <c r="I40" s="101">
        <v>0</v>
      </c>
    </row>
    <row r="41" spans="3:9" ht="12.75">
      <c r="C41" s="10"/>
      <c r="D41" s="109"/>
      <c r="E41" s="107"/>
      <c r="F41" s="109"/>
      <c r="G41" s="107"/>
      <c r="H41" s="109"/>
      <c r="I41" s="109"/>
    </row>
    <row r="44" spans="3:4" ht="15">
      <c r="C44" s="90" t="s">
        <v>136</v>
      </c>
      <c r="D44" s="18" t="s">
        <v>137</v>
      </c>
    </row>
    <row r="45" spans="4:9" ht="15">
      <c r="D45" s="184" t="s">
        <v>182</v>
      </c>
      <c r="E45" s="185"/>
      <c r="F45" s="185"/>
      <c r="G45" s="185"/>
      <c r="H45" s="185"/>
      <c r="I45" s="186"/>
    </row>
    <row r="46" spans="4:9" ht="14.25">
      <c r="D46" s="91" t="s">
        <v>107</v>
      </c>
      <c r="E46" s="92" t="s">
        <v>138</v>
      </c>
      <c r="F46" s="103" t="s">
        <v>109</v>
      </c>
      <c r="G46" s="92" t="s">
        <v>110</v>
      </c>
      <c r="H46" s="187" t="s">
        <v>111</v>
      </c>
      <c r="I46" s="187" t="s">
        <v>183</v>
      </c>
    </row>
    <row r="47" spans="4:9" ht="12.75">
      <c r="D47" s="104" t="s">
        <v>113</v>
      </c>
      <c r="E47" s="105" t="s">
        <v>114</v>
      </c>
      <c r="F47" s="106" t="s">
        <v>115</v>
      </c>
      <c r="G47" s="105" t="s">
        <v>116</v>
      </c>
      <c r="H47" s="188"/>
      <c r="I47" s="188"/>
    </row>
    <row r="48" spans="4:9" ht="14.25">
      <c r="D48" s="95" t="s">
        <v>184</v>
      </c>
      <c r="E48" s="95" t="s">
        <v>184</v>
      </c>
      <c r="F48" s="95" t="s">
        <v>184</v>
      </c>
      <c r="G48" s="95" t="s">
        <v>184</v>
      </c>
      <c r="H48" s="95" t="s">
        <v>184</v>
      </c>
      <c r="I48" s="116" t="s">
        <v>184</v>
      </c>
    </row>
    <row r="49" spans="3:9" ht="15">
      <c r="C49" s="96" t="s">
        <v>117</v>
      </c>
      <c r="D49" s="14"/>
      <c r="E49" s="21"/>
      <c r="F49" s="2"/>
      <c r="G49" s="21"/>
      <c r="H49" s="3"/>
      <c r="I49" s="21"/>
    </row>
    <row r="50" spans="3:9" ht="12.75">
      <c r="C50" s="9"/>
      <c r="D50" s="8"/>
      <c r="E50" s="9"/>
      <c r="F50" s="4"/>
      <c r="G50" s="9"/>
      <c r="H50" s="5"/>
      <c r="I50" s="9"/>
    </row>
    <row r="51" spans="3:9" ht="12.75">
      <c r="C51" s="9" t="s">
        <v>139</v>
      </c>
      <c r="D51" s="97">
        <f>4.65+0.46-0.25</f>
        <v>4.86</v>
      </c>
      <c r="E51" s="120">
        <v>4.76</v>
      </c>
      <c r="F51" s="16">
        <f>0.97+0.06</f>
        <v>1.03</v>
      </c>
      <c r="G51" s="120">
        <v>0</v>
      </c>
      <c r="H51" s="120">
        <v>0</v>
      </c>
      <c r="I51" s="101">
        <f>SUM(D51:H51)</f>
        <v>10.65</v>
      </c>
    </row>
    <row r="52" spans="3:9" ht="12.75">
      <c r="C52" s="9" t="s">
        <v>140</v>
      </c>
      <c r="D52" s="97">
        <v>0.44</v>
      </c>
      <c r="E52" s="120">
        <v>0</v>
      </c>
      <c r="F52" s="16">
        <v>0</v>
      </c>
      <c r="G52" s="120">
        <v>0</v>
      </c>
      <c r="H52" s="120">
        <v>0</v>
      </c>
      <c r="I52" s="101">
        <f aca="true" t="shared" si="1" ref="I52:I62">SUM(D52:H52)</f>
        <v>0.44</v>
      </c>
    </row>
    <row r="53" spans="3:9" ht="12.75">
      <c r="C53" s="9" t="s">
        <v>141</v>
      </c>
      <c r="D53" s="99">
        <v>0.15</v>
      </c>
      <c r="E53" s="120">
        <v>0</v>
      </c>
      <c r="F53" s="16">
        <v>0</v>
      </c>
      <c r="G53" s="120">
        <v>0</v>
      </c>
      <c r="H53" s="120">
        <v>0</v>
      </c>
      <c r="I53" s="101">
        <f t="shared" si="1"/>
        <v>0.15</v>
      </c>
    </row>
    <row r="54" spans="3:9" ht="12.75">
      <c r="C54" s="9" t="s">
        <v>142</v>
      </c>
      <c r="D54" s="97">
        <v>0</v>
      </c>
      <c r="E54" s="120">
        <v>0</v>
      </c>
      <c r="F54" s="16">
        <v>0</v>
      </c>
      <c r="G54" s="120">
        <v>0</v>
      </c>
      <c r="H54" s="120">
        <v>0</v>
      </c>
      <c r="I54" s="101">
        <f t="shared" si="1"/>
        <v>0</v>
      </c>
    </row>
    <row r="55" spans="3:9" ht="12.75">
      <c r="C55" s="9" t="s">
        <v>143</v>
      </c>
      <c r="D55" s="99">
        <v>0.06</v>
      </c>
      <c r="E55" s="120">
        <v>0</v>
      </c>
      <c r="F55" s="16">
        <v>0</v>
      </c>
      <c r="G55" s="120">
        <v>0</v>
      </c>
      <c r="H55" s="120">
        <v>0</v>
      </c>
      <c r="I55" s="101">
        <f t="shared" si="1"/>
        <v>0.06</v>
      </c>
    </row>
    <row r="56" spans="3:9" ht="12.75">
      <c r="C56" s="9" t="s">
        <v>144</v>
      </c>
      <c r="D56" s="97">
        <v>0</v>
      </c>
      <c r="E56" s="120">
        <v>0</v>
      </c>
      <c r="F56" s="16">
        <v>0</v>
      </c>
      <c r="G56" s="120">
        <v>0</v>
      </c>
      <c r="H56" s="120">
        <v>0</v>
      </c>
      <c r="I56" s="101">
        <f t="shared" si="1"/>
        <v>0</v>
      </c>
    </row>
    <row r="57" spans="3:9" ht="12.75">
      <c r="C57" s="9" t="s">
        <v>145</v>
      </c>
      <c r="D57" s="97">
        <v>0.07</v>
      </c>
      <c r="E57" s="120">
        <v>0</v>
      </c>
      <c r="F57" s="16">
        <v>1.03</v>
      </c>
      <c r="G57" s="120">
        <v>0</v>
      </c>
      <c r="H57" s="120">
        <v>0</v>
      </c>
      <c r="I57" s="101">
        <f t="shared" si="1"/>
        <v>1.1</v>
      </c>
    </row>
    <row r="58" spans="3:9" ht="12.75">
      <c r="C58" s="9" t="s">
        <v>152</v>
      </c>
      <c r="D58" s="97">
        <v>0</v>
      </c>
      <c r="E58" s="120">
        <v>0</v>
      </c>
      <c r="F58" s="16">
        <v>0</v>
      </c>
      <c r="G58" s="120">
        <v>0</v>
      </c>
      <c r="H58" s="120">
        <v>0</v>
      </c>
      <c r="I58" s="101">
        <f t="shared" si="1"/>
        <v>0</v>
      </c>
    </row>
    <row r="59" spans="3:9" ht="12.75">
      <c r="C59" s="9" t="s">
        <v>146</v>
      </c>
      <c r="D59" s="97">
        <v>3.99</v>
      </c>
      <c r="E59" s="120">
        <v>0</v>
      </c>
      <c r="F59" s="16">
        <v>0</v>
      </c>
      <c r="G59" s="120">
        <v>0</v>
      </c>
      <c r="H59" s="120">
        <v>0</v>
      </c>
      <c r="I59" s="101">
        <f t="shared" si="1"/>
        <v>3.99</v>
      </c>
    </row>
    <row r="60" spans="3:9" ht="12.75">
      <c r="C60" s="9" t="s">
        <v>147</v>
      </c>
      <c r="D60" s="98">
        <v>0.89</v>
      </c>
      <c r="E60" s="120">
        <v>0</v>
      </c>
      <c r="F60" s="16">
        <v>0</v>
      </c>
      <c r="G60" s="120">
        <v>0</v>
      </c>
      <c r="H60" s="120">
        <v>0</v>
      </c>
      <c r="I60" s="101">
        <f t="shared" si="1"/>
        <v>0.89</v>
      </c>
    </row>
    <row r="61" spans="3:9" ht="12.75">
      <c r="C61" s="9" t="s">
        <v>153</v>
      </c>
      <c r="D61" s="97">
        <v>0</v>
      </c>
      <c r="E61" s="120">
        <v>0</v>
      </c>
      <c r="F61" s="16">
        <v>0</v>
      </c>
      <c r="G61" s="120">
        <v>0</v>
      </c>
      <c r="H61" s="120">
        <v>0</v>
      </c>
      <c r="I61" s="101">
        <f t="shared" si="1"/>
        <v>0</v>
      </c>
    </row>
    <row r="62" spans="3:9" ht="12.75">
      <c r="C62" s="22" t="s">
        <v>148</v>
      </c>
      <c r="D62" s="107">
        <v>0.14</v>
      </c>
      <c r="E62" s="120">
        <v>0</v>
      </c>
      <c r="F62" s="121">
        <v>0</v>
      </c>
      <c r="G62" s="120">
        <v>0</v>
      </c>
      <c r="H62" s="120">
        <v>0</v>
      </c>
      <c r="I62" s="101">
        <f t="shared" si="1"/>
        <v>0.14</v>
      </c>
    </row>
    <row r="63" spans="4:9" ht="9.75" customHeight="1">
      <c r="D63" s="192">
        <f aca="true" t="shared" si="2" ref="D63:I63">SUM(D51:D62)</f>
        <v>10.600000000000001</v>
      </c>
      <c r="E63" s="192">
        <f t="shared" si="2"/>
        <v>4.76</v>
      </c>
      <c r="F63" s="192">
        <f t="shared" si="2"/>
        <v>2.06</v>
      </c>
      <c r="G63" s="192">
        <f t="shared" si="2"/>
        <v>0</v>
      </c>
      <c r="H63" s="192">
        <f t="shared" si="2"/>
        <v>0</v>
      </c>
      <c r="I63" s="190">
        <f t="shared" si="2"/>
        <v>17.42</v>
      </c>
    </row>
    <row r="64" spans="4:9" ht="9.75" customHeight="1">
      <c r="D64" s="193"/>
      <c r="E64" s="193"/>
      <c r="F64" s="193"/>
      <c r="G64" s="193"/>
      <c r="H64" s="193"/>
      <c r="I64" s="191"/>
    </row>
  </sheetData>
  <mergeCells count="25">
    <mergeCell ref="H63:H64"/>
    <mergeCell ref="I63:I64"/>
    <mergeCell ref="D63:D64"/>
    <mergeCell ref="E63:E64"/>
    <mergeCell ref="F63:F64"/>
    <mergeCell ref="G63:G64"/>
    <mergeCell ref="H34:H35"/>
    <mergeCell ref="I34:I35"/>
    <mergeCell ref="D45:I45"/>
    <mergeCell ref="H46:H47"/>
    <mergeCell ref="I46:I47"/>
    <mergeCell ref="D34:D35"/>
    <mergeCell ref="E34:E35"/>
    <mergeCell ref="F34:F35"/>
    <mergeCell ref="G34:G35"/>
    <mergeCell ref="D6:I6"/>
    <mergeCell ref="H7:H8"/>
    <mergeCell ref="I7:I8"/>
    <mergeCell ref="C26:C27"/>
    <mergeCell ref="D26:D27"/>
    <mergeCell ref="E26:E27"/>
    <mergeCell ref="F26:F27"/>
    <mergeCell ref="G26:G27"/>
    <mergeCell ref="H26:H27"/>
    <mergeCell ref="I26:I27"/>
  </mergeCells>
  <printOptions horizontalCentered="1"/>
  <pageMargins left="0.393700787401575" right="0.393700787401575" top="0.78740157480315" bottom="0.393700787401575" header="0.511811023622047" footer="0.511811023622047"/>
  <pageSetup horizontalDpi="600" verticalDpi="600" orientation="portrait" paperSize="9" scale="65" r:id="rId1"/>
  <headerFooter alignWithMargins="0">
    <oddFooter>&amp;L&amp;D&amp;F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C.W.CHAN</dc:creator>
  <cp:keywords/>
  <dc:description/>
  <cp:lastModifiedBy>user</cp:lastModifiedBy>
  <cp:lastPrinted>2007-01-30T09:00:08Z</cp:lastPrinted>
  <dcterms:created xsi:type="dcterms:W3CDTF">2001-12-28T02:18:49Z</dcterms:created>
  <dcterms:modified xsi:type="dcterms:W3CDTF">2007-01-30T09:03:04Z</dcterms:modified>
  <cp:category/>
  <cp:version/>
  <cp:contentType/>
  <cp:contentStatus/>
</cp:coreProperties>
</file>